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30"/>
  </bookViews>
  <sheets>
    <sheet name="League Play Report" sheetId="1" r:id="rId1"/>
    <sheet name="Alternate Play Report" sheetId="18" r:id="rId2"/>
    <sheet name="Visitor Output" sheetId="4" state="hidden" r:id="rId3"/>
    <sheet name="Home Output" sheetId="5" state="hidden" r:id="rId4"/>
    <sheet name="Home Index" sheetId="6" state="hidden" r:id="rId5"/>
    <sheet name="Visitor Index" sheetId="7" state="hidden" r:id="rId6"/>
    <sheet name="Rosters" sheetId="8" r:id="rId7"/>
    <sheet name="Golf Genius Merge" sheetId="14" r:id="rId8"/>
    <sheet name="Courses" sheetId="15" r:id="rId9"/>
    <sheet name="Interclub Billing" sheetId="16" r:id="rId10"/>
    <sheet name="Export Home" sheetId="10" state="hidden" r:id="rId11"/>
    <sheet name="Export Visitors" sheetId="11" state="hidden" r:id="rId12"/>
    <sheet name="Roster Index" sheetId="12" state="hidden" r:id="rId13"/>
    <sheet name="Matches" sheetId="13" state="hidden" r:id="rId14"/>
  </sheets>
  <externalReferences>
    <externalReference r:id="rId16"/>
  </externalReferences>
  <definedNames>
    <definedName name="_xlnm.Print_Area" localSheetId="8">Courses!$B$3:$M$33</definedName>
    <definedName name="_xlnm.Print_Area" localSheetId="9">'Interclub Billing'!$B$2:$I$38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Lawrence</author>
  </authors>
  <commentList>
    <comment ref="AD41" authorId="0">
      <text>
        <r>
          <rPr>
            <b/>
            <sz val="9"/>
            <rFont val="Times New Roman"/>
            <charset val="134"/>
          </rPr>
          <t>Lawrence:</t>
        </r>
        <r>
          <rPr>
            <sz val="9"/>
            <rFont val="Times New Roman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Lawrence</author>
  </authors>
  <commentList>
    <comment ref="AE38" authorId="0">
      <text>
        <r>
          <rPr>
            <b/>
            <sz val="9"/>
            <rFont val="Times New Roman"/>
            <charset val="134"/>
          </rPr>
          <t>Lawrence:</t>
        </r>
        <r>
          <rPr>
            <sz val="9"/>
            <rFont val="Times New Roman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<sst xmlns="http://schemas.openxmlformats.org/spreadsheetml/2006/main" count="836" uniqueCount="392">
  <si>
    <t>The South County Golf League</t>
  </si>
  <si>
    <t>V25.1</t>
  </si>
  <si>
    <t>VERSION OF THIS LINEUP</t>
  </si>
  <si>
    <t>DATE</t>
  </si>
  <si>
    <t>HOME TEAM</t>
  </si>
  <si>
    <t>COURSE NUMBER:</t>
  </si>
  <si>
    <t xml:space="preserve">  90% of the Handicap Difference</t>
  </si>
  <si>
    <t>Tee</t>
  </si>
  <si>
    <t>COURSE NAME:</t>
  </si>
  <si>
    <t>VISITING TEAM</t>
  </si>
  <si>
    <t>Fans:</t>
  </si>
  <si>
    <t>back</t>
  </si>
  <si>
    <t>b</t>
  </si>
  <si>
    <t xml:space="preserve"> TEE SLOPE:</t>
  </si>
  <si>
    <t>RATING:</t>
  </si>
  <si>
    <t>Yards:</t>
  </si>
  <si>
    <t>GPS:</t>
  </si>
  <si>
    <t>middle</t>
  </si>
  <si>
    <t>m</t>
  </si>
  <si>
    <t xml:space="preserve"> TEE SLOPE: </t>
  </si>
  <si>
    <t>Par:</t>
  </si>
  <si>
    <t>front</t>
  </si>
  <si>
    <t>f</t>
  </si>
  <si>
    <t>TEE SLOPE:</t>
  </si>
  <si>
    <t>The home team needs to send the Golf Genius link to Larry Stone at Lstoneboca@gmail.com for the website by Tuesday</t>
  </si>
  <si>
    <t xml:space="preserve">      Drop Down Menu</t>
  </si>
  <si>
    <t>GROSS</t>
  </si>
  <si>
    <t>NET</t>
  </si>
  <si>
    <t>Match</t>
  </si>
  <si>
    <t>ID#</t>
  </si>
  <si>
    <t>GHIN #s</t>
  </si>
  <si>
    <t>INDEX</t>
  </si>
  <si>
    <t>H'CAP</t>
  </si>
  <si>
    <t>Diff.</t>
  </si>
  <si>
    <t>SHOTS</t>
  </si>
  <si>
    <t>SCORE</t>
  </si>
  <si>
    <t>POINTS</t>
  </si>
  <si>
    <t>Total Points</t>
  </si>
  <si>
    <t xml:space="preserve">TOTAL </t>
  </si>
  <si>
    <t xml:space="preserve">                        </t>
  </si>
  <si>
    <t>TOTAL POINTS</t>
  </si>
  <si>
    <t>Number of Matches</t>
  </si>
  <si>
    <t># of Matches</t>
  </si>
  <si>
    <t>Total points divided by # of matches = TEAM SCORE</t>
  </si>
  <si>
    <t xml:space="preserve">   Total points divided by # of matches = TEAM SCORE</t>
  </si>
  <si>
    <t xml:space="preserve">             </t>
  </si>
  <si>
    <t xml:space="preserve">HOME TEAM: </t>
  </si>
  <si>
    <t>VISITING TEAM:</t>
  </si>
  <si>
    <t>ALTERNATES</t>
  </si>
  <si>
    <t>DATE:</t>
  </si>
  <si>
    <r>
      <rPr>
        <b/>
        <i/>
        <sz val="14"/>
        <rFont val="Arial"/>
        <charset val="134"/>
      </rPr>
      <t xml:space="preserve">The home team needs to send the results </t>
    </r>
    <r>
      <rPr>
        <b/>
        <i/>
        <u/>
        <sz val="14"/>
        <rFont val="Arial"/>
        <charset val="134"/>
      </rPr>
      <t>by 3:00 pm</t>
    </r>
    <r>
      <rPr>
        <b/>
        <i/>
        <sz val="14"/>
        <rFont val="Arial"/>
        <charset val="134"/>
      </rPr>
      <t xml:space="preserve"> to Jay at </t>
    </r>
    <r>
      <rPr>
        <b/>
        <i/>
        <u/>
        <sz val="14"/>
        <rFont val="Arial"/>
        <charset val="134"/>
      </rPr>
      <t>southcountymensgolf2020@gmail.com.</t>
    </r>
    <r>
      <rPr>
        <b/>
        <i/>
        <sz val="14"/>
        <rFont val="Arial"/>
        <charset val="134"/>
      </rPr>
      <t xml:space="preserve"> We just need the final points for each team </t>
    </r>
    <r>
      <rPr>
        <b/>
        <i/>
        <u/>
        <sz val="14"/>
        <rFont val="Arial"/>
        <charset val="134"/>
      </rPr>
      <t>NOT</t>
    </r>
    <r>
      <rPr>
        <b/>
        <i/>
        <sz val="14"/>
        <rFont val="Arial"/>
        <charset val="134"/>
      </rPr>
      <t xml:space="preserve"> the scoresheet.</t>
    </r>
  </si>
  <si>
    <t>Enter b, m, or f</t>
  </si>
  <si>
    <t>ID</t>
  </si>
  <si>
    <t>Date</t>
  </si>
  <si>
    <t>Score</t>
  </si>
  <si>
    <t>Rating</t>
  </si>
  <si>
    <t>Slope</t>
  </si>
  <si>
    <t>Name</t>
  </si>
  <si>
    <t>Index</t>
  </si>
  <si>
    <t>Barnes, Chuck</t>
  </si>
  <si>
    <t xml:space="preserve"> 8.0 </t>
  </si>
  <si>
    <t>Bondurant, George</t>
  </si>
  <si>
    <t xml:space="preserve">14.8 </t>
  </si>
  <si>
    <t>Carter, Don</t>
  </si>
  <si>
    <t xml:space="preserve">12.8 </t>
  </si>
  <si>
    <t>Cook, Arnie</t>
  </si>
  <si>
    <t xml:space="preserve"> 7.8 </t>
  </si>
  <si>
    <t>Dowlen, Mark</t>
  </si>
  <si>
    <t xml:space="preserve"> 5.9 </t>
  </si>
  <si>
    <t>Gerry, Len</t>
  </si>
  <si>
    <t xml:space="preserve">31.5 </t>
  </si>
  <si>
    <t>Grooms, Al</t>
  </si>
  <si>
    <t xml:space="preserve">28.4 </t>
  </si>
  <si>
    <t>Hayworth, Pat</t>
  </si>
  <si>
    <t xml:space="preserve">25.2 </t>
  </si>
  <si>
    <t>LaPointe, Donnie</t>
  </si>
  <si>
    <t xml:space="preserve">19.5 </t>
  </si>
  <si>
    <t>Lee, Clyde</t>
  </si>
  <si>
    <t xml:space="preserve"> 9.9 </t>
  </si>
  <si>
    <t>Miller, Todd</t>
  </si>
  <si>
    <t xml:space="preserve">26.9 </t>
  </si>
  <si>
    <t>Newcomb, Don</t>
  </si>
  <si>
    <t xml:space="preserve">13.5 </t>
  </si>
  <si>
    <t>Pierce, Mitchell</t>
  </si>
  <si>
    <t xml:space="preserve">14.0 </t>
  </si>
  <si>
    <t>Pollock, Al</t>
  </si>
  <si>
    <t xml:space="preserve">18.5 </t>
  </si>
  <si>
    <t>Renfrow, Carl</t>
  </si>
  <si>
    <t xml:space="preserve">22.7 </t>
  </si>
  <si>
    <t>Stevenson, Sam</t>
  </si>
  <si>
    <t xml:space="preserve">40.4 </t>
  </si>
  <si>
    <t>Smith, Rob</t>
  </si>
  <si>
    <t xml:space="preserve">22.0 </t>
  </si>
  <si>
    <t>Woods, Mike</t>
  </si>
  <si>
    <t xml:space="preserve">29.8 </t>
  </si>
  <si>
    <t>Austin, Bill</t>
  </si>
  <si>
    <t xml:space="preserve">24.2 </t>
  </si>
  <si>
    <t>Bean, Sal</t>
  </si>
  <si>
    <t xml:space="preserve">29.3 </t>
  </si>
  <si>
    <t>Burns, Eric</t>
  </si>
  <si>
    <t xml:space="preserve">28.3 </t>
  </si>
  <si>
    <t>Clark, Howard</t>
  </si>
  <si>
    <t xml:space="preserve">11.6 </t>
  </si>
  <si>
    <t>Cunningham, Dick</t>
  </si>
  <si>
    <t xml:space="preserve">13.3 </t>
  </si>
  <si>
    <t>Dowlen, Howard</t>
  </si>
  <si>
    <t xml:space="preserve">19.4 </t>
  </si>
  <si>
    <t>Griffy, Jim</t>
  </si>
  <si>
    <t xml:space="preserve">14.7 </t>
  </si>
  <si>
    <t>Hoffmann, Ben</t>
  </si>
  <si>
    <t xml:space="preserve">25.8 </t>
  </si>
  <si>
    <t>Johnson, Paul</t>
  </si>
  <si>
    <t xml:space="preserve">32.2 </t>
  </si>
  <si>
    <t>McCarver, Tommy</t>
  </si>
  <si>
    <t xml:space="preserve">10.7 </t>
  </si>
  <si>
    <t>Minter, Ken</t>
  </si>
  <si>
    <t xml:space="preserve">15.3 </t>
  </si>
  <si>
    <t>Tubbs, Dave</t>
  </si>
  <si>
    <t xml:space="preserve">20.8 </t>
  </si>
  <si>
    <t>Reimen, Taylor</t>
  </si>
  <si>
    <t xml:space="preserve"> 7.2 </t>
  </si>
  <si>
    <t>Begley, Lowell</t>
  </si>
  <si>
    <t xml:space="preserve">28.6 </t>
  </si>
  <si>
    <t>Wong, Tim</t>
  </si>
  <si>
    <t xml:space="preserve">15.7 </t>
  </si>
  <si>
    <t>Thomas, Marty</t>
  </si>
  <si>
    <t xml:space="preserve">17.5 </t>
  </si>
  <si>
    <t>Wallace, Nick</t>
  </si>
  <si>
    <t xml:space="preserve">30.8 </t>
  </si>
  <si>
    <t>Whitfill, andy</t>
  </si>
  <si>
    <t xml:space="preserve">23.5 </t>
  </si>
  <si>
    <t>Willis, Greg</t>
  </si>
  <si>
    <t>AGER, SHELLY</t>
  </si>
  <si>
    <t xml:space="preserve">12.2 </t>
  </si>
  <si>
    <t>ALEXANDER, JIM</t>
  </si>
  <si>
    <t xml:space="preserve"> 9.5 </t>
  </si>
  <si>
    <t>BLUM, FRANK</t>
  </si>
  <si>
    <t xml:space="preserve">28.8 </t>
  </si>
  <si>
    <t>CANTILLO, ROBERTO</t>
  </si>
  <si>
    <t xml:space="preserve">11.0 </t>
  </si>
  <si>
    <t>CORMAN, PERRY</t>
  </si>
  <si>
    <t xml:space="preserve">36.4 </t>
  </si>
  <si>
    <t>FELDMAN, HOWARD</t>
  </si>
  <si>
    <t xml:space="preserve">29.4 </t>
  </si>
  <si>
    <t>FELDMAN, STEVE</t>
  </si>
  <si>
    <t xml:space="preserve">17.7 </t>
  </si>
  <si>
    <t>FISHER, JERRY</t>
  </si>
  <si>
    <t xml:space="preserve">22.1 </t>
  </si>
  <si>
    <t>GOODMAN, ERIC</t>
  </si>
  <si>
    <t xml:space="preserve">18.4 </t>
  </si>
  <si>
    <t>HARKINS, CHRIS</t>
  </si>
  <si>
    <t xml:space="preserve">12.7 </t>
  </si>
  <si>
    <t>HARRINGTON, CHARLIE</t>
  </si>
  <si>
    <t xml:space="preserve">17.2 </t>
  </si>
  <si>
    <t>HORBAR, STAN</t>
  </si>
  <si>
    <t>KAMSTOCK, EDWIN</t>
  </si>
  <si>
    <t>KAPLAN, PETER</t>
  </si>
  <si>
    <t xml:space="preserve"> 7.1 </t>
  </si>
  <si>
    <t>KLEEMAN, DAN</t>
  </si>
  <si>
    <t>LANNAN, D.</t>
  </si>
  <si>
    <t xml:space="preserve">16.3 </t>
  </si>
  <si>
    <t>LEVATINO, CHET</t>
  </si>
  <si>
    <t xml:space="preserve">23.2 </t>
  </si>
  <si>
    <t>McGOWAN, ROBERT</t>
  </si>
  <si>
    <t>PHILLIPS, PETER</t>
  </si>
  <si>
    <t xml:space="preserve">15.9 </t>
  </si>
  <si>
    <t>PIETRANGOLARE, FRANK</t>
  </si>
  <si>
    <t xml:space="preserve">10.2 </t>
  </si>
  <si>
    <t>RIDER, LANNY</t>
  </si>
  <si>
    <t xml:space="preserve">17.3 </t>
  </si>
  <si>
    <t>ROSENBAUM, HOWARD</t>
  </si>
  <si>
    <t xml:space="preserve">20.1 </t>
  </si>
  <si>
    <t>RUBIN, MARK</t>
  </si>
  <si>
    <t xml:space="preserve">21.5 </t>
  </si>
  <si>
    <t>RUMPH, HAROLD</t>
  </si>
  <si>
    <t>SCHWARTZ, WILLIAM</t>
  </si>
  <si>
    <t xml:space="preserve">13.8 </t>
  </si>
  <si>
    <t>SEVERANCE, JERRY</t>
  </si>
  <si>
    <t>SIEBE, ALAN</t>
  </si>
  <si>
    <t xml:space="preserve">14.1 </t>
  </si>
  <si>
    <t>SIEGEL, JOE</t>
  </si>
  <si>
    <t xml:space="preserve">10.3 </t>
  </si>
  <si>
    <t>SPERA, DOMINIC</t>
  </si>
  <si>
    <t>STEINER, NAT</t>
  </si>
  <si>
    <t xml:space="preserve">23.8 </t>
  </si>
  <si>
    <t>TANG, DAMON</t>
  </si>
  <si>
    <t>TARRICONE, ART</t>
  </si>
  <si>
    <t xml:space="preserve">26.5 </t>
  </si>
  <si>
    <t>TOWLE, STEVE</t>
  </si>
  <si>
    <t xml:space="preserve">11.2 </t>
  </si>
  <si>
    <t>TWER, DAN</t>
  </si>
  <si>
    <t xml:space="preserve">19.2 </t>
  </si>
  <si>
    <t>YUDIN, MURRAY</t>
  </si>
  <si>
    <t>BOYLE, ART</t>
  </si>
  <si>
    <t xml:space="preserve">20.9 </t>
  </si>
  <si>
    <t>MCCOWAN, BILL</t>
  </si>
  <si>
    <t xml:space="preserve">14.4 </t>
  </si>
  <si>
    <t>Player #</t>
  </si>
  <si>
    <t>GHIN #</t>
  </si>
  <si>
    <t>Member #</t>
  </si>
  <si>
    <t>First Name</t>
  </si>
  <si>
    <t>Last Name</t>
  </si>
  <si>
    <t>Affiliation</t>
  </si>
  <si>
    <t>tee</t>
  </si>
  <si>
    <t>Handle</t>
  </si>
  <si>
    <t>Click the link below to launch</t>
  </si>
  <si>
    <t>the GG Merge tutorial</t>
  </si>
  <si>
    <t>if needed.</t>
  </si>
  <si>
    <t>Then go to your web</t>
  </si>
  <si>
    <t>browser to view it.</t>
  </si>
  <si>
    <t>TUTORIAL</t>
  </si>
  <si>
    <t>Course #</t>
  </si>
  <si>
    <t>Club</t>
  </si>
  <si>
    <t>Course Name</t>
  </si>
  <si>
    <t>Par</t>
  </si>
  <si>
    <t>Front Slope</t>
  </si>
  <si>
    <t>Front Rating</t>
  </si>
  <si>
    <t>Yardage</t>
  </si>
  <si>
    <t>Middle Slope</t>
  </si>
  <si>
    <t>Middle Rating</t>
  </si>
  <si>
    <t>Back Slope</t>
  </si>
  <si>
    <t>Back Rating</t>
  </si>
  <si>
    <t>GPS</t>
  </si>
  <si>
    <t>Fans</t>
  </si>
  <si>
    <t>Aberdeen</t>
  </si>
  <si>
    <t>yes</t>
  </si>
  <si>
    <t>Boca West</t>
  </si>
  <si>
    <t>Palmer III</t>
  </si>
  <si>
    <t>Palmer I</t>
  </si>
  <si>
    <t>Dye IV</t>
  </si>
  <si>
    <t>Fazio II</t>
  </si>
  <si>
    <t>Boca Woods</t>
  </si>
  <si>
    <t>Lakes</t>
  </si>
  <si>
    <t>no</t>
  </si>
  <si>
    <t>Woods</t>
  </si>
  <si>
    <t>Broken Sound</t>
  </si>
  <si>
    <t>Club Course</t>
  </si>
  <si>
    <t>Old Course</t>
  </si>
  <si>
    <t>Delaire</t>
  </si>
  <si>
    <t>Woods/Lakes</t>
  </si>
  <si>
    <t>Lakes/Hills</t>
  </si>
  <si>
    <t>Hills/Woods</t>
  </si>
  <si>
    <t>Gleneagles</t>
  </si>
  <si>
    <t>Legends</t>
  </si>
  <si>
    <t>Victory</t>
  </si>
  <si>
    <t>Hunters Run</t>
  </si>
  <si>
    <t>East</t>
  </si>
  <si>
    <t>North</t>
  </si>
  <si>
    <t>South</t>
  </si>
  <si>
    <t>Polo</t>
  </si>
  <si>
    <t>Equestrian</t>
  </si>
  <si>
    <t>Stonebridge</t>
  </si>
  <si>
    <t>Wycliffe</t>
  </si>
  <si>
    <t>West</t>
  </si>
  <si>
    <t>Average</t>
  </si>
  <si>
    <t xml:space="preserve">                                                  South County League  Interclub Billing Invoice</t>
  </si>
  <si>
    <t>Match Date:</t>
  </si>
  <si>
    <t>To Visiting Club:</t>
  </si>
  <si>
    <t xml:space="preserve">        From Home Club:</t>
  </si>
  <si>
    <t>Please pay</t>
  </si>
  <si>
    <t>$60 for each player listed</t>
  </si>
  <si>
    <t># of players</t>
  </si>
  <si>
    <t>Total Due</t>
  </si>
  <si>
    <t>Visiting team Players</t>
  </si>
  <si>
    <t xml:space="preserve">                     Participants</t>
  </si>
  <si>
    <t xml:space="preserve">            Alternates</t>
  </si>
  <si>
    <t>Player</t>
  </si>
  <si>
    <t xml:space="preserve">                         </t>
  </si>
  <si>
    <t>Home club: please submit this invoice to the visiting club for payment</t>
  </si>
  <si>
    <t>Visiting club: please remit payment and bill the accounts of your players $60</t>
  </si>
  <si>
    <t xml:space="preserve">Player </t>
  </si>
  <si>
    <t>SIMMONS, IAN</t>
  </si>
  <si>
    <t>Edelman, Barry</t>
  </si>
  <si>
    <t>COHEN, JOSHUA</t>
  </si>
  <si>
    <t>Fermon, Mr Jeffrey</t>
  </si>
  <si>
    <t>DUBERSTEIN, DON</t>
  </si>
  <si>
    <t>Raymond, Jeff</t>
  </si>
  <si>
    <t>RAPPAPORT, M.</t>
  </si>
  <si>
    <t>Wolk, Stephen</t>
  </si>
  <si>
    <t>STAHEYEFF, N.</t>
  </si>
  <si>
    <t>Kolber, Daniel</t>
  </si>
  <si>
    <t>SCHUB, PETER</t>
  </si>
  <si>
    <t>Glantz, Jerry</t>
  </si>
  <si>
    <t>BLOOM, JERROLD</t>
  </si>
  <si>
    <t>Ager, John</t>
  </si>
  <si>
    <t>RUDMAN, LARRY</t>
  </si>
  <si>
    <t>Marland, James</t>
  </si>
  <si>
    <t>FRIEDMAN, H.</t>
  </si>
  <si>
    <t>Allman, Bruce</t>
  </si>
  <si>
    <t>EPSTEIN, ANDY</t>
  </si>
  <si>
    <t>Fuchs, Peter</t>
  </si>
  <si>
    <t>BARON, ARTHUR</t>
  </si>
  <si>
    <t>Barash, Kenneth</t>
  </si>
  <si>
    <t>FINK, DAVID</t>
  </si>
  <si>
    <t>Fenkell, Robert</t>
  </si>
  <si>
    <t>KAMPEL, MICHAEL</t>
  </si>
  <si>
    <t>Pogrob, Howard</t>
  </si>
  <si>
    <t>MELTZ, RICHARD</t>
  </si>
  <si>
    <t>Robinson, James</t>
  </si>
  <si>
    <t>HARRIS, M.</t>
  </si>
  <si>
    <t>Berger, Alvin</t>
  </si>
  <si>
    <t>RUBIN, MITCHELL</t>
  </si>
  <si>
    <t>Waxler, Richard</t>
  </si>
  <si>
    <t>SACKIN, STUART</t>
  </si>
  <si>
    <t>Shindler, Stanley</t>
  </si>
  <si>
    <t>SNYDER, GARY</t>
  </si>
  <si>
    <t>Slutsky, Charles</t>
  </si>
  <si>
    <t>FERRARA, D.</t>
  </si>
  <si>
    <t>Delia, Ralph</t>
  </si>
  <si>
    <t>SPECTOR, GENE</t>
  </si>
  <si>
    <t>Grant, Ron</t>
  </si>
  <si>
    <t>KAPNER, RICHARD</t>
  </si>
  <si>
    <t>Lasher, Martin</t>
  </si>
  <si>
    <t>REINGOLD, M.</t>
  </si>
  <si>
    <t>Cohen, Alan</t>
  </si>
  <si>
    <t>SLOTKY, BRIAN</t>
  </si>
  <si>
    <t>Kreiner, Stuart</t>
  </si>
  <si>
    <t>MILBER, CHARLES</t>
  </si>
  <si>
    <t>Eisenberg, Sonny</t>
  </si>
  <si>
    <t>HEINTZ, JOHN</t>
  </si>
  <si>
    <t>Grodsky, Art</t>
  </si>
  <si>
    <t>KARLIN, STEVEN</t>
  </si>
  <si>
    <t>Sands, Eric</t>
  </si>
  <si>
    <t>RIMER, ALAN</t>
  </si>
  <si>
    <t>Hammer, Glen</t>
  </si>
  <si>
    <t>SCHLESS, JACK</t>
  </si>
  <si>
    <t>Brustein, Abram I</t>
  </si>
  <si>
    <t>SHERMAN, ALLAN</t>
  </si>
  <si>
    <t>Bloomstein, Mel</t>
  </si>
  <si>
    <t>SPECTOR, LARRY</t>
  </si>
  <si>
    <t>Kramer, Jerry</t>
  </si>
  <si>
    <t>ORLAND, JEFF</t>
  </si>
  <si>
    <t>Fogel, Harvey</t>
  </si>
  <si>
    <t>HALKUFF, ALAN</t>
  </si>
  <si>
    <t>North, Mr. Richard Joel</t>
  </si>
  <si>
    <t>GREEN, WAYNE</t>
  </si>
  <si>
    <t>Newman, Manny</t>
  </si>
  <si>
    <t>KREPS, STEVEN</t>
  </si>
  <si>
    <t>Danels, Barry</t>
  </si>
  <si>
    <t>DANIEL, ROGER</t>
  </si>
  <si>
    <t>Nuchow, Richard</t>
  </si>
  <si>
    <t>FORMAN, E.</t>
  </si>
  <si>
    <t>Shapiro, Albert</t>
  </si>
  <si>
    <t>LANGER, GEORGE</t>
  </si>
  <si>
    <t>Budow, Herman</t>
  </si>
  <si>
    <t>GARGANIGO, A.</t>
  </si>
  <si>
    <t>Sharp, Michael</t>
  </si>
  <si>
    <t>FELDMAN, JOEL *</t>
  </si>
  <si>
    <t>Rosky, Lee</t>
  </si>
  <si>
    <t>BERKOWITZ, M.</t>
  </si>
  <si>
    <t>Rosenberg, Robert</t>
  </si>
  <si>
    <t>GOLDSTEIN, J.</t>
  </si>
  <si>
    <t>Caplan, Mr. Alan</t>
  </si>
  <si>
    <t>LAYTON, ROBERT</t>
  </si>
  <si>
    <t>Steinberg, Allan</t>
  </si>
  <si>
    <t>KANTOR, MARK</t>
  </si>
  <si>
    <t>Lantor, Herb</t>
  </si>
  <si>
    <t>BLOCH, LARRY</t>
  </si>
  <si>
    <t>Manne, Jerrold</t>
  </si>
  <si>
    <t>BROWN, GARY</t>
  </si>
  <si>
    <t>Pollack, Martin</t>
  </si>
  <si>
    <t>KOESTEN, GARY</t>
  </si>
  <si>
    <t>Schiller, Mr. Ronald M.</t>
  </si>
  <si>
    <t>LEWIS, ART</t>
  </si>
  <si>
    <t>Hoffrichter, Donald</t>
  </si>
  <si>
    <t>WHITE, JEFFERY</t>
  </si>
  <si>
    <t>Benson, Gregg</t>
  </si>
  <si>
    <t>GROPPER, M.</t>
  </si>
  <si>
    <t>Frantz, Leonard</t>
  </si>
  <si>
    <t>SCHAFFER, JERRY</t>
  </si>
  <si>
    <t>Shuket, Mark</t>
  </si>
  <si>
    <t>ULLMAN, ALLAN *</t>
  </si>
  <si>
    <t>Rosenberg, Melvin</t>
  </si>
  <si>
    <t>Dimatteo, Bernie</t>
  </si>
  <si>
    <t>Schiff, Basil</t>
  </si>
  <si>
    <t>Datlof, Philip</t>
  </si>
  <si>
    <t>Mendell, Howard</t>
  </si>
  <si>
    <t>Greenspan, Arnold</t>
  </si>
  <si>
    <t xml:space="preserve">Match </t>
  </si>
  <si>
    <t>Visitor</t>
  </si>
  <si>
    <t>Home</t>
  </si>
  <si>
    <t>name</t>
  </si>
  <si>
    <t>index</t>
  </si>
  <si>
    <t>Fountains</t>
  </si>
  <si>
    <t>Boca Lago</t>
  </si>
  <si>
    <t>Mizner</t>
  </si>
  <si>
    <t>Boca Pointe</t>
  </si>
  <si>
    <t>Indian Spring</t>
  </si>
  <si>
    <t>Woodfield</t>
  </si>
  <si>
    <t>Playoff 1</t>
  </si>
  <si>
    <t>Playoff 2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</si>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</sst>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-dd"/>
    <numFmt numFmtId="179" formatCode="0.0"/>
    <numFmt numFmtId="180" formatCode="m/d/yyyy;@"/>
    <numFmt numFmtId="181" formatCode="&quot;$&quot;#,##0;\-&quot;$&quot;#,##0"/>
    <numFmt numFmtId="182" formatCode="m/d/yy"/>
    <numFmt numFmtId="183" formatCode="0.000"/>
    <numFmt numFmtId="184" formatCode="0;[Red]0"/>
    <numFmt numFmtId="185" formatCode="[$-409]d\-mmm\-yyyy;@"/>
    <numFmt numFmtId="186" formatCode="[$-409]m/d/yy\ h:mm\ AM/PM;@"/>
    <numFmt numFmtId="187" formatCode="0.000;[Red]0.000"/>
    <numFmt numFmtId="188" formatCode="0;;0"/>
  </numFmts>
  <fonts count="88">
    <font>
      <sz val="10"/>
      <color rgb="FF000000"/>
      <name val="Arial"/>
      <charset val="134"/>
    </font>
    <font>
      <sz val="10"/>
      <name val="Arial"/>
      <charset val="134"/>
    </font>
    <font>
      <sz val="12"/>
      <color rgb="FFFFFFFF"/>
      <name val="Calibri"/>
      <charset val="134"/>
    </font>
    <font>
      <sz val="10"/>
      <color rgb="FFFFFFFF"/>
      <name val="Arial"/>
      <charset val="134"/>
    </font>
    <font>
      <sz val="14"/>
      <color rgb="FF000000"/>
      <name val="Arial"/>
      <charset val="134"/>
    </font>
    <font>
      <b/>
      <i/>
      <sz val="18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12"/>
      <color rgb="FF000000"/>
      <name val="Arial"/>
      <charset val="134"/>
    </font>
    <font>
      <b/>
      <sz val="11"/>
      <color rgb="FF000000"/>
      <name val="Arial"/>
      <charset val="134"/>
    </font>
    <font>
      <sz val="6"/>
      <color theme="0"/>
      <name val="Arial"/>
      <charset val="134"/>
    </font>
    <font>
      <b/>
      <sz val="11"/>
      <name val="Arial"/>
      <charset val="134"/>
    </font>
    <font>
      <sz val="11"/>
      <color theme="0"/>
      <name val="Arial"/>
      <charset val="134"/>
    </font>
    <font>
      <sz val="14"/>
      <color theme="0"/>
      <name val="Arial"/>
      <charset val="134"/>
    </font>
    <font>
      <sz val="12"/>
      <color rgb="FF000000"/>
      <name val="Arial"/>
      <charset val="134"/>
    </font>
    <font>
      <sz val="12"/>
      <color theme="0"/>
      <name val="Arial"/>
      <charset val="134"/>
    </font>
    <font>
      <b/>
      <sz val="14"/>
      <color theme="0"/>
      <name val="Arial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0"/>
      <color theme="0"/>
      <name val="Arial"/>
      <charset val="134"/>
    </font>
    <font>
      <b/>
      <u/>
      <sz val="12"/>
      <name val="Arial"/>
      <charset val="134"/>
    </font>
    <font>
      <b/>
      <u/>
      <sz val="14"/>
      <name val="Arial"/>
      <charset val="134"/>
    </font>
    <font>
      <sz val="16"/>
      <color rgb="FF000000"/>
      <name val="Arial"/>
      <charset val="134"/>
    </font>
    <font>
      <b/>
      <u/>
      <sz val="16"/>
      <color rgb="FF800080"/>
      <name val="Calibri"/>
      <charset val="0"/>
      <scheme val="minor"/>
    </font>
    <font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sz val="14"/>
      <color rgb="FF000000"/>
      <name val="Calibri"/>
      <charset val="134"/>
      <scheme val="minor"/>
    </font>
    <font>
      <sz val="14"/>
      <name val="Calibri"/>
      <charset val="134"/>
    </font>
    <font>
      <sz val="14"/>
      <color rgb="FF000000"/>
      <name val="Calibri"/>
      <charset val="134"/>
    </font>
    <font>
      <sz val="10"/>
      <color rgb="FF000000"/>
      <name val="Inherit"/>
      <charset val="1"/>
    </font>
    <font>
      <sz val="12"/>
      <name val="Arial"/>
      <charset val="134"/>
    </font>
    <font>
      <b/>
      <sz val="14"/>
      <name val="Arial"/>
      <charset val="134"/>
    </font>
    <font>
      <b/>
      <sz val="28"/>
      <name val="Arial"/>
      <charset val="134"/>
    </font>
    <font>
      <b/>
      <sz val="14"/>
      <color rgb="FFC00000"/>
      <name val="Arial"/>
      <charset val="134"/>
    </font>
    <font>
      <b/>
      <sz val="14"/>
      <color rgb="FFDD0806"/>
      <name val="Arial"/>
      <charset val="134"/>
    </font>
    <font>
      <b/>
      <i/>
      <sz val="14"/>
      <name val="Arial"/>
      <charset val="134"/>
    </font>
    <font>
      <b/>
      <u/>
      <sz val="14"/>
      <color theme="8" tint="-0.249977111117893"/>
      <name val="Arial"/>
      <charset val="134"/>
    </font>
    <font>
      <sz val="14"/>
      <name val="Arial"/>
      <charset val="134"/>
    </font>
    <font>
      <b/>
      <sz val="14"/>
      <color rgb="FF002060"/>
      <name val="Arial"/>
      <charset val="134"/>
    </font>
    <font>
      <b/>
      <sz val="6"/>
      <color theme="0"/>
      <name val="Arial"/>
      <charset val="134"/>
    </font>
    <font>
      <i/>
      <sz val="10"/>
      <name val="Arial"/>
      <charset val="134"/>
    </font>
    <font>
      <b/>
      <sz val="18"/>
      <name val="Arial"/>
      <charset val="134"/>
    </font>
    <font>
      <b/>
      <sz val="16"/>
      <color rgb="FFC00000"/>
      <name val="Arial"/>
      <charset val="134"/>
    </font>
    <font>
      <sz val="10"/>
      <color rgb="FFC00000"/>
      <name val="Arial"/>
      <charset val="134"/>
    </font>
    <font>
      <b/>
      <sz val="20"/>
      <color rgb="FFC00000"/>
      <name val="Arial"/>
      <charset val="134"/>
    </font>
    <font>
      <sz val="14"/>
      <color rgb="FFC00000"/>
      <name val="Arial"/>
      <charset val="134"/>
    </font>
    <font>
      <b/>
      <sz val="14"/>
      <color rgb="FF003366"/>
      <name val="Arial"/>
      <charset val="134"/>
    </font>
    <font>
      <b/>
      <sz val="12"/>
      <color rgb="FF002060"/>
      <name val="Arial"/>
      <charset val="134"/>
    </font>
    <font>
      <b/>
      <sz val="12"/>
      <name val="Arial"/>
      <charset val="134"/>
    </font>
    <font>
      <b/>
      <sz val="14"/>
      <color rgb="FFFF0000"/>
      <name val="Arial"/>
      <charset val="134"/>
    </font>
    <font>
      <b/>
      <sz val="16"/>
      <name val="Arial"/>
      <charset val="134"/>
    </font>
    <font>
      <b/>
      <sz val="20"/>
      <name val="Arial"/>
      <charset val="134"/>
    </font>
    <font>
      <sz val="18"/>
      <name val="Arial"/>
      <charset val="134"/>
    </font>
    <font>
      <b/>
      <sz val="20"/>
      <color rgb="FF7030A0"/>
      <name val="Arial"/>
      <charset val="134"/>
    </font>
    <font>
      <b/>
      <sz val="16"/>
      <color rgb="FF000000"/>
      <name val="Arial"/>
      <charset val="134"/>
    </font>
    <font>
      <b/>
      <u/>
      <sz val="14"/>
      <color rgb="FF1F497D"/>
      <name val="Arial"/>
      <charset val="134"/>
    </font>
    <font>
      <sz val="22"/>
      <color rgb="FF000000"/>
      <name val="Arial"/>
      <charset val="134"/>
    </font>
    <font>
      <b/>
      <sz val="24"/>
      <color rgb="FF000000"/>
      <name val="Arial"/>
      <charset val="134"/>
    </font>
    <font>
      <b/>
      <sz val="10"/>
      <name val="Arial"/>
      <charset val="134"/>
    </font>
    <font>
      <b/>
      <sz val="14"/>
      <color rgb="FF1F497D"/>
      <name val="Arial"/>
      <charset val="134"/>
    </font>
    <font>
      <b/>
      <i/>
      <sz val="22"/>
      <name val="Arial"/>
      <charset val="134"/>
    </font>
    <font>
      <b/>
      <sz val="12"/>
      <color rgb="FF7030A0"/>
      <name val="Arial"/>
      <charset val="134"/>
    </font>
    <font>
      <b/>
      <sz val="16"/>
      <color rgb="FF002060"/>
      <name val="Arial"/>
      <charset val="134"/>
    </font>
    <font>
      <b/>
      <sz val="16"/>
      <color rgb="FF003366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u/>
      <sz val="14"/>
      <name val="Arial"/>
      <charset val="134"/>
    </font>
    <font>
      <b/>
      <sz val="9"/>
      <name val="Times New Roman"/>
      <charset val="134"/>
    </font>
    <font>
      <sz val="9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000000"/>
        <bgColor rgb="FF000000"/>
      </patternFill>
    </fill>
    <fill>
      <patternFill patternType="solid">
        <fgColor rgb="FFDAEEF3"/>
        <bgColor rgb="FFDAEEF3"/>
      </patternFill>
    </fill>
    <fill>
      <patternFill patternType="solid">
        <fgColor rgb="FF92CDDC"/>
        <bgColor rgb="FF92CDDC"/>
      </patternFill>
    </fill>
    <fill>
      <patternFill patternType="solid">
        <fgColor rgb="FF76923C"/>
        <bgColor rgb="FF76923C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EEEEE"/>
        <bgColor rgb="FFE7E6E6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rgb="FF000000"/>
      </right>
      <top style="thick">
        <color rgb="FF000000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/>
      <top/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42" fontId="65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26" borderId="94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95" applyNumberFormat="0" applyFill="0" applyAlignment="0" applyProtection="0">
      <alignment vertical="center"/>
    </xf>
    <xf numFmtId="0" fontId="72" fillId="0" borderId="95" applyNumberFormat="0" applyFill="0" applyAlignment="0" applyProtection="0">
      <alignment vertical="center"/>
    </xf>
    <xf numFmtId="0" fontId="73" fillId="0" borderId="9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7" borderId="97" applyNumberFormat="0" applyAlignment="0" applyProtection="0">
      <alignment vertical="center"/>
    </xf>
    <xf numFmtId="0" fontId="75" fillId="28" borderId="98" applyNumberFormat="0" applyAlignment="0" applyProtection="0">
      <alignment vertical="center"/>
    </xf>
    <xf numFmtId="0" fontId="76" fillId="28" borderId="97" applyNumberFormat="0" applyAlignment="0" applyProtection="0">
      <alignment vertical="center"/>
    </xf>
    <xf numFmtId="0" fontId="77" fillId="29" borderId="99" applyNumberFormat="0" applyAlignment="0" applyProtection="0">
      <alignment vertical="center"/>
    </xf>
    <xf numFmtId="0" fontId="78" fillId="0" borderId="100" applyNumberFormat="0" applyFill="0" applyAlignment="0" applyProtection="0">
      <alignment vertical="center"/>
    </xf>
    <xf numFmtId="0" fontId="79" fillId="0" borderId="101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4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4" fillId="45" borderId="0" applyNumberFormat="0" applyBorder="0" applyAlignment="0" applyProtection="0">
      <alignment vertical="center"/>
    </xf>
    <xf numFmtId="0" fontId="84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4" fillId="49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</cellStyleXfs>
  <cellXfs count="69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78" fontId="2" fillId="3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58" fontId="1" fillId="0" borderId="0" xfId="0" applyNumberFormat="1" applyFont="1"/>
    <xf numFmtId="0" fontId="0" fillId="5" borderId="0" xfId="0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3" fillId="6" borderId="0" xfId="0" applyFont="1" applyFill="1" applyAlignment="1">
      <alignment horizontal="center"/>
    </xf>
    <xf numFmtId="0" fontId="1" fillId="0" borderId="1" xfId="0" applyFont="1" applyBorder="1"/>
    <xf numFmtId="1" fontId="1" fillId="0" borderId="0" xfId="0" applyNumberFormat="1" applyFont="1" applyAlignment="1">
      <alignment horizontal="center" vertical="top"/>
    </xf>
    <xf numFmtId="179" fontId="1" fillId="0" borderId="0" xfId="0" applyNumberFormat="1" applyFont="1" applyAlignment="1">
      <alignment horizontal="center" vertical="top"/>
    </xf>
    <xf numFmtId="0" fontId="1" fillId="7" borderId="0" xfId="0" applyFont="1" applyFill="1"/>
    <xf numFmtId="0" fontId="1" fillId="8" borderId="0" xfId="0" applyFont="1" applyFill="1"/>
    <xf numFmtId="58" fontId="1" fillId="8" borderId="0" xfId="0" applyNumberFormat="1" applyFont="1" applyFill="1"/>
    <xf numFmtId="0" fontId="1" fillId="9" borderId="0" xfId="0" applyFont="1" applyFill="1"/>
    <xf numFmtId="58" fontId="1" fillId="9" borderId="0" xfId="0" applyNumberFormat="1" applyFont="1" applyFill="1"/>
    <xf numFmtId="0" fontId="1" fillId="10" borderId="0" xfId="0" applyFont="1" applyFill="1"/>
    <xf numFmtId="1" fontId="1" fillId="9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8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81" fontId="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11" borderId="4" xfId="0" applyFont="1" applyFill="1" applyBorder="1" applyAlignment="1">
      <alignment horizontal="left"/>
    </xf>
    <xf numFmtId="0" fontId="11" fillId="11" borderId="5" xfId="0" applyFont="1" applyFill="1" applyBorder="1"/>
    <xf numFmtId="0" fontId="11" fillId="0" borderId="6" xfId="0" applyFont="1" applyBorder="1" applyAlignment="1">
      <alignment horizontal="center"/>
    </xf>
    <xf numFmtId="0" fontId="11" fillId="11" borderId="7" xfId="0" applyFont="1" applyFill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3" xfId="0" applyBorder="1"/>
    <xf numFmtId="0" fontId="11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3" fillId="12" borderId="0" xfId="0" applyFont="1" applyFill="1" applyAlignment="1">
      <alignment horizontal="center"/>
    </xf>
    <xf numFmtId="0" fontId="1" fillId="12" borderId="0" xfId="0" applyFont="1" applyFill="1"/>
    <xf numFmtId="0" fontId="7" fillId="1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1" fontId="1" fillId="0" borderId="14" xfId="0" applyNumberFormat="1" applyFont="1" applyBorder="1" applyAlignment="1">
      <alignment horizontal="center" vertical="top"/>
    </xf>
    <xf numFmtId="0" fontId="17" fillId="0" borderId="15" xfId="0" applyFont="1" applyBorder="1" applyAlignment="1">
      <alignment vertical="center" wrapText="1" readingOrder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179" fontId="17" fillId="0" borderId="17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9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 readingOrder="1"/>
    </xf>
    <xf numFmtId="0" fontId="17" fillId="0" borderId="15" xfId="0" applyFont="1" applyFill="1" applyBorder="1" applyAlignment="1">
      <alignment horizontal="center" vertical="center" wrapText="1"/>
    </xf>
    <xf numFmtId="179" fontId="17" fillId="0" borderId="15" xfId="0" applyNumberFormat="1" applyFont="1" applyFill="1" applyBorder="1" applyAlignment="1">
      <alignment horizontal="center" vertical="center" wrapText="1"/>
    </xf>
    <xf numFmtId="0" fontId="17" fillId="0" borderId="18" xfId="0" applyFont="1" applyFill="1" applyBorder="1"/>
    <xf numFmtId="0" fontId="17" fillId="0" borderId="9" xfId="0" applyFont="1" applyFill="1" applyBorder="1" applyAlignment="1">
      <alignment horizontal="center"/>
    </xf>
    <xf numFmtId="179" fontId="17" fillId="0" borderId="9" xfId="0" applyNumberFormat="1" applyFont="1" applyFill="1" applyBorder="1" applyAlignment="1">
      <alignment horizontal="center"/>
    </xf>
    <xf numFmtId="179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vertical="center" wrapText="1" readingOrder="1"/>
    </xf>
    <xf numFmtId="0" fontId="17" fillId="0" borderId="8" xfId="0" applyFont="1" applyBorder="1" applyAlignment="1">
      <alignment horizontal="center" vertical="center" wrapText="1"/>
    </xf>
    <xf numFmtId="179" fontId="17" fillId="0" borderId="8" xfId="0" applyNumberFormat="1" applyFont="1" applyBorder="1" applyAlignment="1">
      <alignment horizontal="center" vertical="center" wrapText="1"/>
    </xf>
    <xf numFmtId="0" fontId="17" fillId="0" borderId="15" xfId="0" applyFont="1" applyBorder="1"/>
    <xf numFmtId="179" fontId="17" fillId="0" borderId="15" xfId="0" applyNumberFormat="1" applyFont="1" applyBorder="1" applyAlignment="1">
      <alignment horizontal="center"/>
    </xf>
    <xf numFmtId="0" fontId="17" fillId="0" borderId="10" xfId="0" applyFont="1" applyBorder="1" applyAlignment="1">
      <alignment vertical="center" wrapText="1" readingOrder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179" fontId="17" fillId="0" borderId="10" xfId="0" applyNumberFormat="1" applyFont="1" applyBorder="1" applyAlignment="1">
      <alignment horizontal="center"/>
    </xf>
    <xf numFmtId="0" fontId="17" fillId="13" borderId="15" xfId="0" applyFont="1" applyFill="1" applyBorder="1" applyAlignment="1" applyProtection="1">
      <alignment horizontal="center" vertical="center" wrapText="1"/>
    </xf>
    <xf numFmtId="179" fontId="18" fillId="0" borderId="15" xfId="0" applyNumberFormat="1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/>
    </xf>
    <xf numFmtId="0" fontId="17" fillId="0" borderId="20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 vertical="center" wrapText="1"/>
    </xf>
    <xf numFmtId="179" fontId="18" fillId="0" borderId="15" xfId="0" applyNumberFormat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/>
    </xf>
    <xf numFmtId="0" fontId="17" fillId="0" borderId="20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/>
    </xf>
    <xf numFmtId="179" fontId="19" fillId="0" borderId="15" xfId="0" applyNumberFormat="1" applyFont="1" applyBorder="1" applyAlignment="1" applyProtection="1">
      <alignment horizontal="center" wrapText="1"/>
    </xf>
    <xf numFmtId="0" fontId="19" fillId="0" borderId="15" xfId="0" applyFont="1" applyBorder="1" applyAlignment="1" applyProtection="1">
      <alignment horizontal="center" wrapText="1"/>
    </xf>
    <xf numFmtId="0" fontId="19" fillId="0" borderId="15" xfId="0" applyFont="1" applyBorder="1" applyAlignment="1" applyProtection="1">
      <alignment horizontal="center"/>
    </xf>
    <xf numFmtId="1" fontId="1" fillId="0" borderId="21" xfId="0" applyNumberFormat="1" applyFont="1" applyBorder="1" applyAlignment="1">
      <alignment horizontal="center" vertical="top"/>
    </xf>
    <xf numFmtId="4" fontId="20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22" xfId="0" applyFont="1" applyBorder="1"/>
    <xf numFmtId="0" fontId="0" fillId="0" borderId="23" xfId="0" applyBorder="1"/>
    <xf numFmtId="0" fontId="0" fillId="0" borderId="15" xfId="0" applyBorder="1"/>
    <xf numFmtId="0" fontId="0" fillId="0" borderId="24" xfId="0" applyBorder="1"/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/>
    </xf>
    <xf numFmtId="17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/>
    </xf>
    <xf numFmtId="0" fontId="2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1" fillId="14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4" fillId="0" borderId="0" xfId="6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ill="1" applyBorder="1"/>
    <xf numFmtId="0" fontId="0" fillId="0" borderId="28" xfId="0" applyFont="1" applyBorder="1"/>
    <xf numFmtId="1" fontId="19" fillId="0" borderId="20" xfId="0" applyNumberFormat="1" applyFont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vertical="center"/>
      <protection locked="0"/>
    </xf>
    <xf numFmtId="179" fontId="26" fillId="0" borderId="20" xfId="0" applyNumberFormat="1" applyFont="1" applyBorder="1" applyAlignment="1" applyProtection="1">
      <alignment horizontal="center" vertical="center"/>
      <protection locked="0"/>
    </xf>
    <xf numFmtId="1" fontId="1" fillId="0" borderId="29" xfId="0" applyNumberFormat="1" applyFont="1" applyBorder="1" applyAlignment="1">
      <alignment horizontal="center" vertical="top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179" fontId="25" fillId="0" borderId="20" xfId="0" applyNumberFormat="1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left" vertical="center" wrapText="1"/>
      <protection locked="0"/>
    </xf>
    <xf numFmtId="1" fontId="17" fillId="0" borderId="20" xfId="0" applyNumberFormat="1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179" fontId="25" fillId="0" borderId="20" xfId="0" applyNumberFormat="1" applyFont="1" applyBorder="1" applyAlignment="1" applyProtection="1">
      <alignment vertical="center"/>
      <protection locked="0"/>
    </xf>
    <xf numFmtId="179" fontId="28" fillId="0" borderId="20" xfId="0" applyNumberFormat="1" applyFont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/>
      <protection locked="0"/>
    </xf>
    <xf numFmtId="1" fontId="19" fillId="0" borderId="15" xfId="0" applyNumberFormat="1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8" fillId="0" borderId="20" xfId="0" applyFont="1" applyBorder="1" applyAlignment="1" applyProtection="1">
      <alignment vertical="center"/>
      <protection locked="0"/>
    </xf>
    <xf numFmtId="1" fontId="19" fillId="0" borderId="8" xfId="0" applyNumberFormat="1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1" fontId="0" fillId="0" borderId="19" xfId="0" applyNumberFormat="1" applyFill="1" applyBorder="1" applyProtection="1">
      <protection locked="0"/>
    </xf>
    <xf numFmtId="0" fontId="19" fillId="0" borderId="19" xfId="0" applyFont="1" applyFill="1" applyBorder="1" applyAlignment="1" applyProtection="1">
      <alignment horizontal="left" vertical="center"/>
      <protection locked="0"/>
    </xf>
    <xf numFmtId="179" fontId="0" fillId="0" borderId="19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19" fillId="0" borderId="20" xfId="0" applyFont="1" applyFill="1" applyBorder="1" applyAlignment="1" applyProtection="1">
      <alignment horizontal="left" vertical="center"/>
      <protection locked="0"/>
    </xf>
    <xf numFmtId="179" fontId="0" fillId="0" borderId="20" xfId="0" applyNumberFormat="1" applyBorder="1" applyProtection="1">
      <protection locked="0"/>
    </xf>
    <xf numFmtId="179" fontId="19" fillId="0" borderId="20" xfId="0" applyNumberFormat="1" applyFont="1" applyBorder="1" applyAlignment="1" applyProtection="1">
      <alignment horizontal="left" vertical="center"/>
      <protection locked="0"/>
    </xf>
    <xf numFmtId="1" fontId="0" fillId="0" borderId="20" xfId="0" applyNumberFormat="1" applyBorder="1" applyProtection="1"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1" fontId="0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1" fontId="30" fillId="0" borderId="15" xfId="0" applyNumberFormat="1" applyFont="1" applyBorder="1" applyAlignment="1" applyProtection="1">
      <alignment horizontal="left" vertical="center"/>
      <protection locked="0"/>
    </xf>
    <xf numFmtId="0" fontId="30" fillId="0" borderId="15" xfId="0" applyFont="1" applyBorder="1" applyAlignment="1" applyProtection="1">
      <alignment horizontal="left" vertical="center" wrapText="1"/>
      <protection locked="0"/>
    </xf>
    <xf numFmtId="0" fontId="0" fillId="0" borderId="25" xfId="0" applyBorder="1"/>
    <xf numFmtId="179" fontId="19" fillId="0" borderId="15" xfId="0" applyNumberFormat="1" applyFont="1" applyBorder="1" applyAlignment="1" applyProtection="1">
      <alignment horizontal="left" vertical="center"/>
      <protection locked="0"/>
    </xf>
    <xf numFmtId="179" fontId="19" fillId="0" borderId="8" xfId="0" applyNumberFormat="1" applyFont="1" applyBorder="1" applyAlignment="1" applyProtection="1">
      <alignment horizontal="left" vertical="center"/>
      <protection locked="0"/>
    </xf>
    <xf numFmtId="179" fontId="0" fillId="0" borderId="15" xfId="0" applyNumberFormat="1" applyBorder="1" applyProtection="1">
      <protection locked="0"/>
    </xf>
    <xf numFmtId="179" fontId="1" fillId="0" borderId="15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0" fillId="15" borderId="0" xfId="0" applyFont="1" applyFill="1" applyAlignment="1">
      <alignment horizontal="left" vertical="center" wrapText="1"/>
    </xf>
    <xf numFmtId="179" fontId="19" fillId="12" borderId="15" xfId="0" applyNumberFormat="1" applyFont="1" applyFill="1" applyBorder="1" applyAlignment="1" applyProtection="1">
      <alignment horizontal="left" vertical="center"/>
      <protection locked="0"/>
    </xf>
    <xf numFmtId="1" fontId="19" fillId="12" borderId="15" xfId="0" applyNumberFormat="1" applyFont="1" applyFill="1" applyBorder="1" applyAlignment="1" applyProtection="1">
      <alignment horizontal="left" vertical="center"/>
      <protection locked="0"/>
    </xf>
    <xf numFmtId="0" fontId="19" fillId="12" borderId="15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top"/>
      <protection locked="0"/>
    </xf>
    <xf numFmtId="179" fontId="1" fillId="0" borderId="20" xfId="0" applyNumberFormat="1" applyFont="1" applyBorder="1" applyAlignment="1" applyProtection="1">
      <alignment horizontal="center" vertical="top"/>
      <protection locked="0"/>
    </xf>
    <xf numFmtId="1" fontId="1" fillId="0" borderId="30" xfId="0" applyNumberFormat="1" applyFont="1" applyBorder="1" applyAlignment="1">
      <alignment horizontal="center" vertical="top"/>
    </xf>
    <xf numFmtId="1" fontId="0" fillId="12" borderId="15" xfId="0" applyNumberFormat="1" applyFill="1" applyBorder="1" applyAlignment="1" applyProtection="1">
      <alignment horizontal="center"/>
      <protection locked="0"/>
    </xf>
    <xf numFmtId="1" fontId="1" fillId="12" borderId="15" xfId="0" applyNumberFormat="1" applyFont="1" applyFill="1" applyBorder="1" applyAlignment="1" applyProtection="1">
      <alignment horizontal="center" vertical="top"/>
      <protection locked="0"/>
    </xf>
    <xf numFmtId="0" fontId="1" fillId="12" borderId="15" xfId="0" applyFont="1" applyFill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vertical="top"/>
      <protection locked="0"/>
    </xf>
    <xf numFmtId="179" fontId="1" fillId="0" borderId="20" xfId="0" applyNumberFormat="1" applyFont="1" applyBorder="1" applyAlignment="1" applyProtection="1">
      <alignment horizontal="right" vertical="top"/>
      <protection locked="0"/>
    </xf>
    <xf numFmtId="1" fontId="1" fillId="12" borderId="15" xfId="0" applyNumberFormat="1" applyFont="1" applyFill="1" applyBorder="1" applyAlignment="1" applyProtection="1">
      <alignment vertical="top"/>
      <protection locked="0"/>
    </xf>
    <xf numFmtId="0" fontId="1" fillId="12" borderId="15" xfId="0" applyFont="1" applyFill="1" applyBorder="1" applyAlignment="1" applyProtection="1">
      <alignment vertical="top"/>
      <protection locked="0"/>
    </xf>
    <xf numFmtId="1" fontId="1" fillId="0" borderId="20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vertical="top"/>
      <protection locked="0"/>
    </xf>
    <xf numFmtId="179" fontId="1" fillId="12" borderId="15" xfId="0" applyNumberFormat="1" applyFont="1" applyFill="1" applyBorder="1" applyAlignment="1" applyProtection="1">
      <alignment horizontal="center" vertical="top"/>
      <protection locked="0"/>
    </xf>
    <xf numFmtId="179" fontId="1" fillId="12" borderId="15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/>
    <xf numFmtId="0" fontId="31" fillId="0" borderId="0" xfId="0" applyFont="1"/>
    <xf numFmtId="49" fontId="31" fillId="2" borderId="0" xfId="0" applyNumberFormat="1" applyFont="1" applyFill="1"/>
    <xf numFmtId="182" fontId="31" fillId="2" borderId="0" xfId="0" applyNumberFormat="1" applyFont="1" applyFill="1"/>
    <xf numFmtId="0" fontId="31" fillId="2" borderId="0" xfId="0" applyFont="1" applyFill="1"/>
    <xf numFmtId="0" fontId="1" fillId="2" borderId="0" xfId="0" applyFont="1" applyFill="1"/>
    <xf numFmtId="49" fontId="31" fillId="16" borderId="0" xfId="0" applyNumberFormat="1" applyFont="1" applyFill="1"/>
    <xf numFmtId="182" fontId="31" fillId="16" borderId="0" xfId="0" applyNumberFormat="1" applyFont="1" applyFill="1"/>
    <xf numFmtId="1" fontId="31" fillId="16" borderId="0" xfId="0" applyNumberFormat="1" applyFont="1" applyFill="1"/>
    <xf numFmtId="0" fontId="31" fillId="16" borderId="0" xfId="0" applyFont="1" applyFill="1"/>
    <xf numFmtId="0" fontId="1" fillId="16" borderId="0" xfId="0" applyFont="1" applyFill="1"/>
    <xf numFmtId="58" fontId="31" fillId="2" borderId="0" xfId="0" applyNumberFormat="1" applyFont="1" applyFill="1"/>
    <xf numFmtId="49" fontId="31" fillId="4" borderId="0" xfId="0" applyNumberFormat="1" applyFont="1" applyFill="1"/>
    <xf numFmtId="58" fontId="31" fillId="4" borderId="0" xfId="0" applyNumberFormat="1" applyFont="1" applyFill="1"/>
    <xf numFmtId="0" fontId="31" fillId="4" borderId="0" xfId="0" applyFont="1" applyFill="1"/>
    <xf numFmtId="58" fontId="32" fillId="0" borderId="0" xfId="0" applyNumberFormat="1" applyFont="1" applyFill="1" applyAlignment="1">
      <alignment horizontal="center" vertical="center"/>
    </xf>
    <xf numFmtId="0" fontId="33" fillId="17" borderId="0" xfId="0" applyFont="1" applyFill="1" applyAlignment="1">
      <alignment horizontal="center" vertical="top"/>
    </xf>
    <xf numFmtId="0" fontId="34" fillId="0" borderId="31" xfId="0" applyFont="1" applyBorder="1" applyAlignment="1">
      <alignment horizontal="center"/>
    </xf>
    <xf numFmtId="1" fontId="6" fillId="18" borderId="32" xfId="0" applyNumberFormat="1" applyFont="1" applyFill="1" applyBorder="1" applyAlignment="1" applyProtection="1">
      <alignment horizontal="center"/>
    </xf>
    <xf numFmtId="0" fontId="32" fillId="0" borderId="0" xfId="0" applyFont="1" applyBorder="1"/>
    <xf numFmtId="0" fontId="6" fillId="0" borderId="0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6" fillId="0" borderId="3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6" fillId="0" borderId="36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12" borderId="37" xfId="0" applyFont="1" applyFill="1" applyBorder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2" fillId="0" borderId="38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12" borderId="40" xfId="0" applyFont="1" applyFill="1" applyBorder="1" applyAlignment="1">
      <alignment horizontal="center"/>
    </xf>
    <xf numFmtId="0" fontId="36" fillId="19" borderId="38" xfId="0" applyFont="1" applyFill="1" applyBorder="1" applyAlignment="1">
      <alignment horizontal="center" vertical="center"/>
    </xf>
    <xf numFmtId="0" fontId="32" fillId="19" borderId="33" xfId="0" applyFont="1" applyFill="1" applyBorder="1" applyAlignment="1">
      <alignment horizontal="center" vertical="center"/>
    </xf>
    <xf numFmtId="0" fontId="32" fillId="19" borderId="4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7" fillId="17" borderId="42" xfId="0" applyFont="1" applyFill="1" applyBorder="1" applyAlignment="1">
      <alignment horizontal="center" vertical="center"/>
    </xf>
    <xf numFmtId="0" fontId="37" fillId="17" borderId="0" xfId="0" applyFont="1" applyFill="1" applyAlignment="1">
      <alignment horizontal="center" vertical="center"/>
    </xf>
    <xf numFmtId="0" fontId="38" fillId="0" borderId="6" xfId="0" applyFont="1" applyBorder="1" applyAlignment="1">
      <alignment horizontal="center" vertical="top"/>
    </xf>
    <xf numFmtId="0" fontId="38" fillId="0" borderId="7" xfId="0" applyFont="1" applyBorder="1" applyAlignment="1">
      <alignment horizontal="center" vertical="top"/>
    </xf>
    <xf numFmtId="0" fontId="38" fillId="12" borderId="43" xfId="0" applyFont="1" applyFill="1" applyBorder="1" applyAlignment="1">
      <alignment horizontal="center" vertical="top"/>
    </xf>
    <xf numFmtId="0" fontId="38" fillId="16" borderId="6" xfId="0" applyFont="1" applyFill="1" applyBorder="1" applyAlignment="1">
      <alignment horizontal="center" vertical="top"/>
    </xf>
    <xf numFmtId="0" fontId="38" fillId="0" borderId="44" xfId="0" applyFont="1" applyBorder="1" applyAlignment="1">
      <alignment horizontal="center" vertical="top"/>
    </xf>
    <xf numFmtId="0" fontId="32" fillId="0" borderId="45" xfId="0" applyFont="1" applyBorder="1" applyAlignment="1">
      <alignment horizontal="center" vertical="top"/>
    </xf>
    <xf numFmtId="0" fontId="32" fillId="0" borderId="46" xfId="0" applyFont="1" applyBorder="1" applyAlignment="1">
      <alignment horizontal="center" vertical="top"/>
    </xf>
    <xf numFmtId="0" fontId="32" fillId="12" borderId="42" xfId="0" applyFont="1" applyFill="1" applyBorder="1" applyAlignment="1">
      <alignment horizontal="center" vertical="top"/>
    </xf>
    <xf numFmtId="0" fontId="32" fillId="0" borderId="3" xfId="0" applyFont="1" applyBorder="1" applyAlignment="1">
      <alignment horizontal="center" vertical="center"/>
    </xf>
    <xf numFmtId="0" fontId="32" fillId="16" borderId="45" xfId="0" applyFont="1" applyFill="1" applyBorder="1" applyAlignment="1">
      <alignment horizontal="center" vertical="top"/>
    </xf>
    <xf numFmtId="9" fontId="32" fillId="0" borderId="45" xfId="0" applyNumberFormat="1" applyFont="1" applyBorder="1" applyAlignment="1">
      <alignment horizontal="center" vertical="top"/>
    </xf>
    <xf numFmtId="0" fontId="32" fillId="20" borderId="47" xfId="0" applyFont="1" applyFill="1" applyBorder="1" applyAlignment="1">
      <alignment horizontal="center" vertical="center"/>
    </xf>
    <xf numFmtId="0" fontId="39" fillId="20" borderId="48" xfId="0" applyFont="1" applyFill="1" applyBorder="1" applyAlignment="1" applyProtection="1">
      <alignment horizontal="center"/>
      <protection locked="0"/>
    </xf>
    <xf numFmtId="0" fontId="40" fillId="0" borderId="49" xfId="0" applyFont="1" applyBorder="1" applyAlignment="1">
      <alignment horizontal="center"/>
    </xf>
    <xf numFmtId="0" fontId="39" fillId="20" borderId="50" xfId="0" applyFont="1" applyFill="1" applyBorder="1" applyAlignment="1" applyProtection="1">
      <alignment horizontal="center"/>
      <protection locked="0"/>
    </xf>
    <xf numFmtId="0" fontId="39" fillId="20" borderId="51" xfId="0" applyFont="1" applyFill="1" applyBorder="1" applyAlignment="1">
      <alignment horizontal="center"/>
    </xf>
    <xf numFmtId="183" fontId="39" fillId="12" borderId="50" xfId="0" applyNumberFormat="1" applyFont="1" applyFill="1" applyBorder="1" applyAlignment="1">
      <alignment horizontal="center"/>
    </xf>
    <xf numFmtId="184" fontId="39" fillId="20" borderId="51" xfId="0" applyNumberFormat="1" applyFont="1" applyFill="1" applyBorder="1" applyAlignment="1">
      <alignment horizontal="center"/>
    </xf>
    <xf numFmtId="0" fontId="1" fillId="20" borderId="52" xfId="0" applyFont="1" applyFill="1" applyBorder="1"/>
    <xf numFmtId="0" fontId="39" fillId="20" borderId="53" xfId="0" applyFont="1" applyFill="1" applyBorder="1" applyAlignment="1" applyProtection="1">
      <alignment horizontal="center"/>
      <protection locked="0"/>
    </xf>
    <xf numFmtId="0" fontId="39" fillId="20" borderId="28" xfId="0" applyFont="1" applyFill="1" applyBorder="1" applyAlignment="1" applyProtection="1">
      <alignment horizontal="center"/>
      <protection locked="0"/>
    </xf>
    <xf numFmtId="0" fontId="39" fillId="20" borderId="54" xfId="0" applyFont="1" applyFill="1" applyBorder="1" applyAlignment="1">
      <alignment horizontal="center"/>
    </xf>
    <xf numFmtId="184" fontId="39" fillId="20" borderId="28" xfId="0" applyNumberFormat="1" applyFont="1" applyFill="1" applyBorder="1" applyAlignment="1">
      <alignment horizontal="center"/>
    </xf>
    <xf numFmtId="0" fontId="32" fillId="0" borderId="47" xfId="0" applyFont="1" applyBorder="1" applyAlignment="1">
      <alignment horizontal="center" vertical="center"/>
    </xf>
    <xf numFmtId="0" fontId="39" fillId="0" borderId="55" xfId="0" applyFont="1" applyBorder="1" applyAlignment="1" applyProtection="1">
      <alignment horizontal="center"/>
      <protection locked="0"/>
    </xf>
    <xf numFmtId="0" fontId="39" fillId="12" borderId="56" xfId="0" applyFont="1" applyFill="1" applyBorder="1" applyAlignment="1" applyProtection="1">
      <alignment horizontal="center"/>
      <protection locked="0"/>
    </xf>
    <xf numFmtId="0" fontId="39" fillId="12" borderId="50" xfId="0" applyFont="1" applyFill="1" applyBorder="1" applyAlignment="1">
      <alignment horizontal="center"/>
    </xf>
    <xf numFmtId="184" fontId="39" fillId="0" borderId="56" xfId="0" applyNumberFormat="1" applyFont="1" applyBorder="1" applyAlignment="1">
      <alignment horizontal="center"/>
    </xf>
    <xf numFmtId="0" fontId="1" fillId="0" borderId="57" xfId="0" applyFont="1" applyBorder="1"/>
    <xf numFmtId="0" fontId="39" fillId="0" borderId="53" xfId="0" applyFont="1" applyBorder="1" applyAlignment="1" applyProtection="1">
      <alignment horizontal="center"/>
      <protection locked="0"/>
    </xf>
    <xf numFmtId="0" fontId="39" fillId="12" borderId="54" xfId="0" applyFont="1" applyFill="1" applyBorder="1" applyAlignment="1" applyProtection="1">
      <alignment horizontal="center"/>
      <protection locked="0"/>
    </xf>
    <xf numFmtId="0" fontId="39" fillId="12" borderId="54" xfId="0" applyFont="1" applyFill="1" applyBorder="1" applyAlignment="1">
      <alignment horizontal="center"/>
    </xf>
    <xf numFmtId="184" fontId="39" fillId="0" borderId="28" xfId="0" applyNumberFormat="1" applyFont="1" applyBorder="1" applyAlignment="1">
      <alignment horizontal="center"/>
    </xf>
    <xf numFmtId="0" fontId="32" fillId="20" borderId="58" xfId="0" applyFont="1" applyFill="1" applyBorder="1" applyAlignment="1">
      <alignment horizontal="center" vertical="center"/>
    </xf>
    <xf numFmtId="0" fontId="39" fillId="20" borderId="50" xfId="0" applyFont="1" applyFill="1" applyBorder="1" applyAlignment="1">
      <alignment horizontal="center"/>
    </xf>
    <xf numFmtId="184" fontId="39" fillId="20" borderId="56" xfId="0" applyNumberFormat="1" applyFont="1" applyFill="1" applyBorder="1" applyAlignment="1">
      <alignment horizontal="center"/>
    </xf>
    <xf numFmtId="0" fontId="1" fillId="20" borderId="59" xfId="0" applyFont="1" applyFill="1" applyBorder="1"/>
    <xf numFmtId="0" fontId="39" fillId="20" borderId="60" xfId="0" applyFont="1" applyFill="1" applyBorder="1" applyAlignment="1">
      <alignment horizontal="center"/>
    </xf>
    <xf numFmtId="184" fontId="39" fillId="20" borderId="54" xfId="0" applyNumberFormat="1" applyFont="1" applyFill="1" applyBorder="1" applyAlignment="1">
      <alignment horizontal="center"/>
    </xf>
    <xf numFmtId="0" fontId="32" fillId="0" borderId="58" xfId="0" applyFont="1" applyBorder="1" applyAlignment="1">
      <alignment horizontal="center" vertical="center"/>
    </xf>
    <xf numFmtId="0" fontId="39" fillId="0" borderId="50" xfId="0" applyFont="1" applyFill="1" applyBorder="1" applyAlignment="1">
      <alignment horizontal="center"/>
    </xf>
    <xf numFmtId="0" fontId="1" fillId="0" borderId="59" xfId="0" applyFont="1" applyBorder="1"/>
    <xf numFmtId="0" fontId="39" fillId="0" borderId="56" xfId="0" applyFont="1" applyBorder="1" applyAlignment="1" applyProtection="1">
      <alignment horizontal="center"/>
      <protection locked="0"/>
    </xf>
    <xf numFmtId="0" fontId="39" fillId="0" borderId="50" xfId="0" applyFont="1" applyBorder="1" applyAlignment="1">
      <alignment horizontal="center"/>
    </xf>
    <xf numFmtId="0" fontId="39" fillId="0" borderId="54" xfId="0" applyFont="1" applyBorder="1" applyAlignment="1" applyProtection="1">
      <alignment horizontal="center"/>
      <protection locked="0"/>
    </xf>
    <xf numFmtId="0" fontId="39" fillId="0" borderId="54" xfId="0" applyFont="1" applyBorder="1" applyAlignment="1">
      <alignment horizontal="center"/>
    </xf>
    <xf numFmtId="0" fontId="32" fillId="21" borderId="58" xfId="0" applyFont="1" applyFill="1" applyBorder="1" applyAlignment="1">
      <alignment horizontal="center" vertical="center"/>
    </xf>
    <xf numFmtId="0" fontId="39" fillId="20" borderId="55" xfId="0" applyFont="1" applyFill="1" applyBorder="1" applyAlignment="1" applyProtection="1">
      <alignment horizontal="center"/>
      <protection locked="0"/>
    </xf>
    <xf numFmtId="0" fontId="1" fillId="21" borderId="59" xfId="0" applyFont="1" applyFill="1" applyBorder="1"/>
    <xf numFmtId="0" fontId="39" fillId="0" borderId="48" xfId="0" applyFont="1" applyFill="1" applyBorder="1" applyAlignment="1" applyProtection="1">
      <alignment horizontal="center"/>
      <protection locked="0"/>
    </xf>
    <xf numFmtId="0" fontId="39" fillId="0" borderId="53" xfId="0" applyFont="1" applyFill="1" applyBorder="1" applyAlignment="1" applyProtection="1">
      <alignment horizontal="center"/>
      <protection locked="0"/>
    </xf>
    <xf numFmtId="0" fontId="40" fillId="20" borderId="49" xfId="0" applyFont="1" applyFill="1" applyBorder="1" applyAlignment="1">
      <alignment horizontal="center"/>
    </xf>
    <xf numFmtId="0" fontId="39" fillId="20" borderId="56" xfId="0" applyFont="1" applyFill="1" applyBorder="1" applyAlignment="1" applyProtection="1">
      <alignment horizontal="center"/>
      <protection locked="0"/>
    </xf>
    <xf numFmtId="0" fontId="39" fillId="20" borderId="54" xfId="0" applyFont="1" applyFill="1" applyBorder="1" applyAlignment="1" applyProtection="1">
      <alignment horizontal="center"/>
      <protection locked="0"/>
    </xf>
    <xf numFmtId="0" fontId="1" fillId="20" borderId="57" xfId="0" applyFont="1" applyFill="1" applyBorder="1"/>
    <xf numFmtId="0" fontId="1" fillId="0" borderId="52" xfId="0" applyFont="1" applyBorder="1"/>
    <xf numFmtId="0" fontId="39" fillId="0" borderId="51" xfId="0" applyFont="1" applyFill="1" applyBorder="1" applyAlignment="1" applyProtection="1">
      <alignment horizontal="center"/>
      <protection locked="0"/>
    </xf>
    <xf numFmtId="0" fontId="39" fillId="0" borderId="54" xfId="0" applyFont="1" applyFill="1" applyBorder="1" applyAlignment="1" applyProtection="1">
      <alignment horizontal="center"/>
      <protection locked="0"/>
    </xf>
    <xf numFmtId="0" fontId="39" fillId="20" borderId="51" xfId="0" applyFont="1" applyFill="1" applyBorder="1" applyAlignment="1" applyProtection="1">
      <alignment horizontal="center"/>
      <protection locked="0"/>
    </xf>
    <xf numFmtId="0" fontId="39" fillId="20" borderId="28" xfId="0" applyFont="1" applyFill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2" fillId="0" borderId="42" xfId="0" applyFont="1" applyBorder="1"/>
    <xf numFmtId="0" fontId="38" fillId="0" borderId="0" xfId="0" applyFont="1"/>
    <xf numFmtId="1" fontId="39" fillId="0" borderId="0" xfId="0" applyNumberFormat="1" applyFont="1" applyAlignment="1">
      <alignment horizontal="center"/>
    </xf>
    <xf numFmtId="0" fontId="32" fillId="0" borderId="61" xfId="0" applyFont="1" applyBorder="1"/>
    <xf numFmtId="0" fontId="32" fillId="0" borderId="62" xfId="0" applyFont="1" applyBorder="1" applyProtection="1">
      <protection locked="0"/>
    </xf>
    <xf numFmtId="0" fontId="32" fillId="0" borderId="62" xfId="0" applyFont="1" applyBorder="1" applyAlignment="1" applyProtection="1">
      <alignment horizontal="center"/>
      <protection locked="0"/>
    </xf>
    <xf numFmtId="0" fontId="36" fillId="0" borderId="62" xfId="0" applyFont="1" applyBorder="1" applyAlignment="1" applyProtection="1">
      <alignment horizontal="center"/>
      <protection locked="0"/>
    </xf>
    <xf numFmtId="0" fontId="41" fillId="0" borderId="62" xfId="0" applyFont="1" applyBorder="1" applyProtection="1">
      <protection locked="0"/>
    </xf>
    <xf numFmtId="0" fontId="34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/>
    </xf>
    <xf numFmtId="0" fontId="1" fillId="0" borderId="63" xfId="0" applyFont="1" applyBorder="1"/>
    <xf numFmtId="0" fontId="0" fillId="0" borderId="4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32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right" shrinkToFit="1"/>
    </xf>
    <xf numFmtId="58" fontId="32" fillId="0" borderId="0" xfId="0" applyNumberFormat="1" applyFont="1" applyBorder="1" applyAlignment="1" applyProtection="1">
      <alignment horizontal="center"/>
      <protection locked="0"/>
    </xf>
    <xf numFmtId="0" fontId="32" fillId="0" borderId="0" xfId="0" applyFont="1" applyBorder="1" applyAlignment="1">
      <alignment horizontal="center"/>
    </xf>
    <xf numFmtId="0" fontId="32" fillId="0" borderId="38" xfId="0" applyFont="1" applyBorder="1"/>
    <xf numFmtId="0" fontId="32" fillId="0" borderId="64" xfId="0" applyFont="1" applyBorder="1" applyAlignment="1">
      <alignment horizontal="center"/>
    </xf>
    <xf numFmtId="3" fontId="32" fillId="0" borderId="34" xfId="0" applyNumberFormat="1" applyFont="1" applyBorder="1" applyAlignment="1">
      <alignment horizontal="center"/>
    </xf>
    <xf numFmtId="0" fontId="32" fillId="0" borderId="0" xfId="0" applyFont="1" applyAlignment="1" applyProtection="1">
      <alignment horizontal="right"/>
    </xf>
    <xf numFmtId="0" fontId="32" fillId="0" borderId="36" xfId="0" applyFont="1" applyBorder="1"/>
    <xf numFmtId="0" fontId="0" fillId="0" borderId="0" xfId="0" applyAlignment="1">
      <alignment horizontal="right"/>
    </xf>
    <xf numFmtId="0" fontId="6" fillId="0" borderId="34" xfId="0" applyFont="1" applyBorder="1" applyAlignment="1">
      <alignment horizontal="center"/>
    </xf>
    <xf numFmtId="0" fontId="0" fillId="0" borderId="41" xfId="0" applyBorder="1"/>
    <xf numFmtId="0" fontId="6" fillId="0" borderId="41" xfId="0" applyFont="1" applyBorder="1" applyAlignment="1">
      <alignment horizontal="right"/>
    </xf>
    <xf numFmtId="0" fontId="32" fillId="0" borderId="41" xfId="0" applyFont="1" applyBorder="1"/>
    <xf numFmtId="0" fontId="32" fillId="0" borderId="65" xfId="0" applyFont="1" applyBorder="1" applyAlignment="1">
      <alignment vertical="center"/>
    </xf>
    <xf numFmtId="0" fontId="32" fillId="0" borderId="6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top"/>
    </xf>
    <xf numFmtId="0" fontId="0" fillId="0" borderId="7" xfId="0" applyBorder="1"/>
    <xf numFmtId="0" fontId="32" fillId="12" borderId="66" xfId="0" applyFont="1" applyFill="1" applyBorder="1" applyAlignment="1">
      <alignment horizontal="center" vertical="center"/>
    </xf>
    <xf numFmtId="0" fontId="32" fillId="12" borderId="44" xfId="0" applyFont="1" applyFill="1" applyBorder="1" applyAlignment="1">
      <alignment horizontal="center" vertical="center"/>
    </xf>
    <xf numFmtId="0" fontId="38" fillId="12" borderId="44" xfId="0" applyFont="1" applyFill="1" applyBorder="1" applyAlignment="1">
      <alignment horizontal="center" vertical="top"/>
    </xf>
    <xf numFmtId="0" fontId="34" fillId="0" borderId="45" xfId="0" applyFont="1" applyBorder="1" applyAlignment="1">
      <alignment horizontal="center" vertical="top"/>
    </xf>
    <xf numFmtId="0" fontId="32" fillId="0" borderId="42" xfId="0" applyFont="1" applyBorder="1" applyAlignment="1">
      <alignment horizontal="center" vertical="top"/>
    </xf>
    <xf numFmtId="0" fontId="32" fillId="0" borderId="42" xfId="0" applyFont="1" applyBorder="1" applyAlignment="1">
      <alignment horizontal="left" vertical="top"/>
    </xf>
    <xf numFmtId="0" fontId="32" fillId="12" borderId="67" xfId="0" applyFont="1" applyFill="1" applyBorder="1" applyAlignment="1">
      <alignment horizontal="center" vertical="center"/>
    </xf>
    <xf numFmtId="0" fontId="32" fillId="12" borderId="46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top"/>
    </xf>
    <xf numFmtId="0" fontId="32" fillId="12" borderId="68" xfId="0" applyFont="1" applyFill="1" applyBorder="1" applyAlignment="1">
      <alignment horizontal="center" vertical="top"/>
    </xf>
    <xf numFmtId="1" fontId="39" fillId="20" borderId="51" xfId="0" applyNumberFormat="1" applyFont="1" applyFill="1" applyBorder="1" applyAlignment="1">
      <alignment horizontal="center"/>
    </xf>
    <xf numFmtId="1" fontId="48" fillId="20" borderId="51" xfId="0" applyNumberFormat="1" applyFont="1" applyFill="1" applyBorder="1" applyAlignment="1" applyProtection="1">
      <alignment horizontal="center"/>
      <protection locked="0"/>
    </xf>
    <xf numFmtId="0" fontId="35" fillId="20" borderId="69" xfId="0" applyFont="1" applyFill="1" applyBorder="1" applyAlignment="1" applyProtection="1">
      <alignment horizontal="center" vertical="center"/>
      <protection locked="0"/>
    </xf>
    <xf numFmtId="0" fontId="32" fillId="20" borderId="70" xfId="0" applyFont="1" applyFill="1" applyBorder="1" applyAlignment="1">
      <alignment horizontal="center" vertical="center"/>
    </xf>
    <xf numFmtId="0" fontId="40" fillId="0" borderId="50" xfId="0" applyFont="1" applyBorder="1" applyAlignment="1">
      <alignment horizontal="center"/>
    </xf>
    <xf numFmtId="1" fontId="39" fillId="20" borderId="28" xfId="0" applyNumberFormat="1" applyFont="1" applyFill="1" applyBorder="1" applyAlignment="1">
      <alignment horizontal="center"/>
    </xf>
    <xf numFmtId="184" fontId="39" fillId="20" borderId="54" xfId="0" applyNumberFormat="1" applyFont="1" applyFill="1" applyBorder="1" applyAlignment="1" applyProtection="1">
      <alignment horizontal="center"/>
      <protection locked="0"/>
    </xf>
    <xf numFmtId="1" fontId="39" fillId="20" borderId="54" xfId="0" applyNumberFormat="1" applyFont="1" applyFill="1" applyBorder="1" applyAlignment="1">
      <alignment horizontal="center"/>
    </xf>
    <xf numFmtId="0" fontId="1" fillId="20" borderId="71" xfId="0" applyFont="1" applyFill="1" applyBorder="1" applyAlignment="1" applyProtection="1">
      <alignment horizontal="center" vertical="center"/>
      <protection locked="0"/>
    </xf>
    <xf numFmtId="0" fontId="32" fillId="20" borderId="59" xfId="0" applyFont="1" applyFill="1" applyBorder="1" applyAlignment="1">
      <alignment horizontal="center" vertical="center"/>
    </xf>
    <xf numFmtId="0" fontId="32" fillId="20" borderId="54" xfId="0" applyFont="1" applyFill="1" applyBorder="1" applyAlignment="1">
      <alignment horizontal="center" vertical="center"/>
    </xf>
    <xf numFmtId="0" fontId="40" fillId="0" borderId="54" xfId="0" applyFont="1" applyBorder="1" applyAlignment="1" applyProtection="1">
      <alignment horizontal="center"/>
      <protection hidden="1"/>
    </xf>
    <xf numFmtId="1" fontId="39" fillId="0" borderId="56" xfId="0" applyNumberFormat="1" applyFont="1" applyBorder="1" applyAlignment="1">
      <alignment horizontal="center"/>
    </xf>
    <xf numFmtId="184" fontId="39" fillId="0" borderId="50" xfId="0" applyNumberFormat="1" applyFont="1" applyBorder="1" applyAlignment="1" applyProtection="1">
      <alignment horizontal="center"/>
      <protection locked="0"/>
    </xf>
    <xf numFmtId="1" fontId="39" fillId="0" borderId="50" xfId="0" applyNumberFormat="1" applyFont="1" applyBorder="1" applyAlignment="1">
      <alignment horizontal="center"/>
    </xf>
    <xf numFmtId="0" fontId="35" fillId="0" borderId="72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>
      <alignment horizontal="center" vertical="center"/>
    </xf>
    <xf numFmtId="0" fontId="39" fillId="0" borderId="50" xfId="0" applyFont="1" applyBorder="1" applyAlignment="1" applyProtection="1">
      <alignment horizontal="center"/>
      <protection locked="0"/>
    </xf>
    <xf numFmtId="1" fontId="39" fillId="0" borderId="28" xfId="0" applyNumberFormat="1" applyFont="1" applyBorder="1" applyAlignment="1">
      <alignment horizontal="center"/>
    </xf>
    <xf numFmtId="184" fontId="39" fillId="0" borderId="28" xfId="0" applyNumberFormat="1" applyFont="1" applyBorder="1" applyAlignment="1" applyProtection="1">
      <alignment horizont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32" fillId="0" borderId="52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9" fillId="0" borderId="28" xfId="0" applyFont="1" applyBorder="1" applyAlignment="1" applyProtection="1">
      <alignment horizontal="center"/>
      <protection locked="0"/>
    </xf>
    <xf numFmtId="0" fontId="40" fillId="0" borderId="28" xfId="0" applyFont="1" applyBorder="1" applyAlignment="1">
      <alignment horizontal="center"/>
    </xf>
    <xf numFmtId="1" fontId="39" fillId="20" borderId="56" xfId="0" applyNumberFormat="1" applyFont="1" applyFill="1" applyBorder="1" applyAlignment="1">
      <alignment horizontal="center"/>
    </xf>
    <xf numFmtId="0" fontId="35" fillId="20" borderId="74" xfId="0" applyFont="1" applyFill="1" applyBorder="1" applyAlignment="1" applyProtection="1">
      <alignment horizontal="center" vertical="center"/>
      <protection locked="0"/>
    </xf>
    <xf numFmtId="0" fontId="32" fillId="20" borderId="75" xfId="0" applyFont="1" applyFill="1" applyBorder="1" applyAlignment="1">
      <alignment horizontal="center" vertical="center"/>
    </xf>
    <xf numFmtId="0" fontId="32" fillId="20" borderId="56" xfId="0" applyFont="1" applyFill="1" applyBorder="1" applyAlignment="1">
      <alignment horizontal="center" vertical="center"/>
    </xf>
    <xf numFmtId="0" fontId="40" fillId="0" borderId="56" xfId="0" applyFont="1" applyBorder="1" applyAlignment="1">
      <alignment horizontal="center"/>
    </xf>
    <xf numFmtId="0" fontId="40" fillId="0" borderId="54" xfId="0" applyFont="1" applyBorder="1" applyAlignment="1">
      <alignment horizontal="center"/>
    </xf>
    <xf numFmtId="0" fontId="32" fillId="20" borderId="76" xfId="0" applyFont="1" applyFill="1" applyBorder="1" applyAlignment="1">
      <alignment horizontal="center" vertical="center"/>
    </xf>
    <xf numFmtId="0" fontId="32" fillId="20" borderId="77" xfId="0" applyFont="1" applyFill="1" applyBorder="1" applyAlignment="1">
      <alignment horizontal="center" vertical="center"/>
    </xf>
    <xf numFmtId="0" fontId="35" fillId="0" borderId="72" xfId="0" applyFont="1" applyBorder="1" applyAlignment="1" applyProtection="1">
      <alignment horizontal="center"/>
      <protection locked="0"/>
    </xf>
    <xf numFmtId="0" fontId="1" fillId="0" borderId="73" xfId="0" applyFont="1" applyBorder="1" applyProtection="1">
      <protection locked="0"/>
    </xf>
    <xf numFmtId="0" fontId="35" fillId="20" borderId="71" xfId="0" applyFont="1" applyFill="1" applyBorder="1" applyAlignment="1" applyProtection="1">
      <alignment horizontal="center" vertical="center"/>
      <protection locked="0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1" fillId="20" borderId="71" xfId="0" applyFont="1" applyFill="1" applyBorder="1" applyProtection="1">
      <protection locked="0"/>
    </xf>
    <xf numFmtId="184" fontId="39" fillId="0" borderId="0" xfId="0" applyNumberFormat="1" applyFont="1" applyAlignment="1">
      <alignment horizontal="center"/>
    </xf>
    <xf numFmtId="0" fontId="38" fillId="0" borderId="46" xfId="0" applyFont="1" applyBorder="1"/>
    <xf numFmtId="0" fontId="49" fillId="0" borderId="45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/>
    </xf>
    <xf numFmtId="0" fontId="50" fillId="12" borderId="42" xfId="0" applyFont="1" applyFill="1" applyBorder="1" applyAlignment="1" applyProtection="1">
      <alignment horizontal="center" vertical="center"/>
      <protection locked="0"/>
    </xf>
    <xf numFmtId="0" fontId="50" fillId="12" borderId="46" xfId="0" applyFont="1" applyFill="1" applyBorder="1" applyAlignment="1" applyProtection="1">
      <alignment horizontal="center" vertical="center"/>
      <protection locked="0"/>
    </xf>
    <xf numFmtId="0" fontId="41" fillId="0" borderId="68" xfId="0" applyFont="1" applyBorder="1" applyProtection="1">
      <protection locked="0"/>
    </xf>
    <xf numFmtId="0" fontId="32" fillId="0" borderId="45" xfId="0" applyFont="1" applyBorder="1" applyAlignment="1">
      <alignment vertical="center"/>
    </xf>
    <xf numFmtId="0" fontId="1" fillId="12" borderId="42" xfId="0" applyFont="1" applyFill="1" applyBorder="1" applyProtection="1">
      <protection locked="0"/>
    </xf>
    <xf numFmtId="0" fontId="1" fillId="12" borderId="46" xfId="0" applyFont="1" applyFill="1" applyBorder="1" applyProtection="1">
      <protection locked="0"/>
    </xf>
    <xf numFmtId="0" fontId="32" fillId="0" borderId="62" xfId="0" applyFont="1" applyBorder="1"/>
    <xf numFmtId="0" fontId="49" fillId="0" borderId="64" xfId="0" applyFont="1" applyBorder="1" applyAlignment="1">
      <alignment horizontal="center" vertical="top" wrapText="1"/>
    </xf>
    <xf numFmtId="0" fontId="51" fillId="0" borderId="80" xfId="0" applyFont="1" applyBorder="1" applyAlignment="1" applyProtection="1">
      <alignment horizontal="center" vertical="center"/>
      <protection locked="0"/>
    </xf>
    <xf numFmtId="0" fontId="1" fillId="0" borderId="68" xfId="0" applyFont="1" applyBorder="1"/>
    <xf numFmtId="2" fontId="52" fillId="0" borderId="3" xfId="0" applyNumberFormat="1" applyFont="1" applyBorder="1" applyAlignment="1">
      <alignment horizontal="center" vertical="center"/>
    </xf>
    <xf numFmtId="0" fontId="50" fillId="12" borderId="61" xfId="0" applyFont="1" applyFill="1" applyBorder="1" applyAlignment="1" applyProtection="1">
      <alignment horizontal="center" vertical="center"/>
      <protection locked="0"/>
    </xf>
    <xf numFmtId="0" fontId="50" fillId="12" borderId="68" xfId="0" applyFont="1" applyFill="1" applyBorder="1" applyAlignment="1" applyProtection="1">
      <alignment horizontal="center" vertical="center"/>
      <protection locked="0"/>
    </xf>
    <xf numFmtId="0" fontId="42" fillId="0" borderId="63" xfId="0" applyFont="1" applyBorder="1"/>
    <xf numFmtId="0" fontId="53" fillId="0" borderId="63" xfId="0" applyFont="1" applyBorder="1"/>
    <xf numFmtId="0" fontId="50" fillId="12" borderId="0" xfId="0" applyFont="1" applyFill="1" applyAlignment="1" applyProtection="1">
      <alignment horizontal="center" vertical="center"/>
      <protection locked="0"/>
    </xf>
    <xf numFmtId="0" fontId="1" fillId="12" borderId="0" xfId="0" applyFont="1" applyFill="1" applyAlignment="1" applyProtection="1">
      <alignment horizontal="left"/>
      <protection locked="0"/>
    </xf>
    <xf numFmtId="0" fontId="0" fillId="0" borderId="62" xfId="0" applyBorder="1"/>
    <xf numFmtId="0" fontId="32" fillId="0" borderId="0" xfId="0" applyFont="1" applyAlignment="1">
      <alignment horizontal="center" shrinkToFit="1"/>
    </xf>
    <xf numFmtId="0" fontId="47" fillId="0" borderId="81" xfId="0" applyFont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65" xfId="0" applyFont="1" applyBorder="1"/>
    <xf numFmtId="0" fontId="34" fillId="0" borderId="0" xfId="0" applyFont="1" applyAlignment="1">
      <alignment horizontal="right"/>
    </xf>
    <xf numFmtId="0" fontId="6" fillId="18" borderId="38" xfId="0" applyFont="1" applyFill="1" applyBorder="1" applyAlignment="1" applyProtection="1">
      <alignment horizontal="center" vertical="center"/>
    </xf>
    <xf numFmtId="0" fontId="6" fillId="18" borderId="33" xfId="0" applyFont="1" applyFill="1" applyBorder="1" applyAlignment="1" applyProtection="1">
      <alignment horizontal="center" vertical="center"/>
    </xf>
    <xf numFmtId="0" fontId="6" fillId="18" borderId="35" xfId="0" applyFont="1" applyFill="1" applyBorder="1" applyAlignment="1" applyProtection="1">
      <alignment horizontal="center" vertical="center"/>
    </xf>
    <xf numFmtId="0" fontId="0" fillId="0" borderId="65" xfId="0" applyBorder="1"/>
    <xf numFmtId="0" fontId="54" fillId="0" borderId="0" xfId="0" applyFont="1" applyBorder="1" applyAlignment="1">
      <alignment horizontal="left"/>
    </xf>
    <xf numFmtId="0" fontId="34" fillId="0" borderId="83" xfId="0" applyFont="1" applyBorder="1" applyAlignment="1">
      <alignment horizontal="right"/>
    </xf>
    <xf numFmtId="0" fontId="6" fillId="0" borderId="33" xfId="0" applyFont="1" applyBorder="1" applyAlignment="1" applyProtection="1">
      <protection locked="0"/>
    </xf>
    <xf numFmtId="0" fontId="6" fillId="18" borderId="38" xfId="0" applyFont="1" applyFill="1" applyBorder="1" applyAlignment="1" applyProtection="1">
      <alignment horizontal="center"/>
      <protection locked="0"/>
    </xf>
    <xf numFmtId="0" fontId="6" fillId="18" borderId="35" xfId="0" applyFont="1" applyFill="1" applyBorder="1" applyAlignment="1" applyProtection="1">
      <alignment horizontal="center"/>
      <protection locked="0"/>
    </xf>
    <xf numFmtId="185" fontId="55" fillId="0" borderId="33" xfId="0" applyNumberFormat="1" applyFont="1" applyBorder="1"/>
    <xf numFmtId="0" fontId="56" fillId="17" borderId="42" xfId="0" applyFont="1" applyFill="1" applyBorder="1" applyAlignment="1">
      <alignment horizontal="center" vertical="center"/>
    </xf>
    <xf numFmtId="0" fontId="1" fillId="0" borderId="61" xfId="0" applyFont="1" applyBorder="1"/>
    <xf numFmtId="0" fontId="1" fillId="0" borderId="62" xfId="0" applyFont="1" applyBorder="1"/>
    <xf numFmtId="0" fontId="57" fillId="0" borderId="0" xfId="0" applyFont="1"/>
    <xf numFmtId="0" fontId="38" fillId="8" borderId="6" xfId="0" applyFont="1" applyFill="1" applyBorder="1" applyAlignment="1">
      <alignment horizontal="center" vertical="top"/>
    </xf>
    <xf numFmtId="0" fontId="32" fillId="0" borderId="4" xfId="0" applyFont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top"/>
    </xf>
    <xf numFmtId="0" fontId="47" fillId="20" borderId="50" xfId="0" applyFont="1" applyFill="1" applyBorder="1" applyAlignment="1" applyProtection="1">
      <alignment horizontal="center"/>
      <protection locked="0"/>
    </xf>
    <xf numFmtId="0" fontId="47" fillId="20" borderId="51" xfId="0" applyFont="1" applyFill="1" applyBorder="1" applyAlignment="1">
      <alignment horizontal="center"/>
    </xf>
    <xf numFmtId="0" fontId="47" fillId="20" borderId="51" xfId="0" applyFont="1" applyFill="1" applyBorder="1"/>
    <xf numFmtId="183" fontId="47" fillId="20" borderId="51" xfId="0" applyNumberFormat="1" applyFont="1" applyFill="1" applyBorder="1" applyAlignment="1">
      <alignment horizontal="center"/>
    </xf>
    <xf numFmtId="1" fontId="47" fillId="20" borderId="51" xfId="0" applyNumberFormat="1" applyFont="1" applyFill="1" applyBorder="1" applyAlignment="1">
      <alignment horizontal="center"/>
    </xf>
    <xf numFmtId="0" fontId="47" fillId="20" borderId="51" xfId="0" applyFont="1" applyFill="1" applyBorder="1" applyAlignment="1" applyProtection="1">
      <alignment horizontal="center"/>
      <protection locked="0"/>
    </xf>
    <xf numFmtId="0" fontId="47" fillId="20" borderId="60" xfId="0" applyFont="1" applyFill="1" applyBorder="1" applyAlignment="1" applyProtection="1">
      <alignment horizontal="center"/>
      <protection locked="0"/>
    </xf>
    <xf numFmtId="0" fontId="47" fillId="20" borderId="54" xfId="0" applyFont="1" applyFill="1" applyBorder="1" applyAlignment="1">
      <alignment horizontal="center"/>
    </xf>
    <xf numFmtId="0" fontId="47" fillId="20" borderId="54" xfId="0" applyFont="1" applyFill="1" applyBorder="1"/>
    <xf numFmtId="1" fontId="47" fillId="20" borderId="28" xfId="0" applyNumberFormat="1" applyFont="1" applyFill="1" applyBorder="1" applyAlignment="1">
      <alignment horizontal="center"/>
    </xf>
    <xf numFmtId="0" fontId="47" fillId="20" borderId="54" xfId="0" applyFont="1" applyFill="1" applyBorder="1" applyAlignment="1" applyProtection="1">
      <alignment horizontal="center"/>
      <protection locked="0"/>
    </xf>
    <xf numFmtId="1" fontId="47" fillId="20" borderId="54" xfId="0" applyNumberFormat="1" applyFont="1" applyFill="1" applyBorder="1" applyAlignment="1">
      <alignment horizontal="center"/>
    </xf>
    <xf numFmtId="0" fontId="47" fillId="0" borderId="50" xfId="0" applyFont="1" applyFill="1" applyBorder="1" applyAlignment="1" applyProtection="1">
      <alignment horizontal="center"/>
      <protection locked="0"/>
    </xf>
    <xf numFmtId="0" fontId="47" fillId="0" borderId="50" xfId="0" applyFont="1" applyBorder="1" applyAlignment="1">
      <alignment horizontal="center"/>
    </xf>
    <xf numFmtId="0" fontId="47" fillId="0" borderId="50" xfId="0" applyFont="1" applyBorder="1"/>
    <xf numFmtId="1" fontId="47" fillId="0" borderId="56" xfId="0" applyNumberFormat="1" applyFont="1" applyBorder="1" applyAlignment="1">
      <alignment horizontal="center"/>
    </xf>
    <xf numFmtId="0" fontId="47" fillId="22" borderId="50" xfId="0" applyFont="1" applyFill="1" applyBorder="1" applyAlignment="1" applyProtection="1">
      <alignment horizontal="center"/>
      <protection locked="0"/>
    </xf>
    <xf numFmtId="1" fontId="47" fillId="22" borderId="50" xfId="0" applyNumberFormat="1" applyFont="1" applyFill="1" applyBorder="1" applyAlignment="1">
      <alignment horizontal="center"/>
    </xf>
    <xf numFmtId="0" fontId="47" fillId="0" borderId="60" xfId="0" applyFont="1" applyFill="1" applyBorder="1" applyAlignment="1" applyProtection="1">
      <alignment horizontal="center"/>
      <protection locked="0"/>
    </xf>
    <xf numFmtId="0" fontId="47" fillId="0" borderId="28" xfId="0" applyFont="1" applyBorder="1" applyAlignment="1">
      <alignment horizontal="center"/>
    </xf>
    <xf numFmtId="0" fontId="47" fillId="0" borderId="28" xfId="0" applyFont="1" applyBorder="1"/>
    <xf numFmtId="1" fontId="47" fillId="0" borderId="54" xfId="0" applyNumberFormat="1" applyFont="1" applyBorder="1" applyAlignment="1">
      <alignment horizontal="center"/>
    </xf>
    <xf numFmtId="184" fontId="39" fillId="0" borderId="54" xfId="0" applyNumberFormat="1" applyFont="1" applyBorder="1" applyAlignment="1">
      <alignment horizontal="center"/>
    </xf>
    <xf numFmtId="0" fontId="47" fillId="22" borderId="54" xfId="0" applyFont="1" applyFill="1" applyBorder="1" applyAlignment="1" applyProtection="1">
      <alignment horizontal="center"/>
      <protection locked="0"/>
    </xf>
    <xf numFmtId="1" fontId="47" fillId="22" borderId="54" xfId="0" applyNumberFormat="1" applyFont="1" applyFill="1" applyBorder="1" applyAlignment="1">
      <alignment horizontal="center"/>
    </xf>
    <xf numFmtId="0" fontId="47" fillId="20" borderId="56" xfId="0" applyFont="1" applyFill="1" applyBorder="1" applyAlignment="1">
      <alignment horizontal="center"/>
    </xf>
    <xf numFmtId="0" fontId="47" fillId="20" borderId="56" xfId="0" applyFont="1" applyFill="1" applyBorder="1"/>
    <xf numFmtId="1" fontId="47" fillId="20" borderId="56" xfId="0" applyNumberFormat="1" applyFont="1" applyFill="1" applyBorder="1" applyAlignment="1">
      <alignment horizontal="center"/>
    </xf>
    <xf numFmtId="184" fontId="39" fillId="20" borderId="50" xfId="0" applyNumberFormat="1" applyFont="1" applyFill="1" applyBorder="1" applyAlignment="1">
      <alignment horizontal="center"/>
    </xf>
    <xf numFmtId="1" fontId="47" fillId="20" borderId="50" xfId="0" applyNumberFormat="1" applyFont="1" applyFill="1" applyBorder="1" applyAlignment="1">
      <alignment horizontal="center"/>
    </xf>
    <xf numFmtId="1" fontId="47" fillId="0" borderId="50" xfId="0" applyNumberFormat="1" applyFont="1" applyBorder="1" applyAlignment="1">
      <alignment horizontal="center"/>
    </xf>
    <xf numFmtId="0" fontId="47" fillId="17" borderId="50" xfId="0" applyFont="1" applyFill="1" applyBorder="1" applyAlignment="1" applyProtection="1">
      <alignment horizontal="center"/>
      <protection locked="0"/>
    </xf>
    <xf numFmtId="1" fontId="47" fillId="0" borderId="28" xfId="0" applyNumberFormat="1" applyFont="1" applyBorder="1" applyAlignment="1">
      <alignment horizontal="center"/>
    </xf>
    <xf numFmtId="0" fontId="47" fillId="0" borderId="54" xfId="0" applyFont="1" applyBorder="1" applyAlignment="1" applyProtection="1">
      <alignment horizontal="center"/>
      <protection locked="0"/>
    </xf>
    <xf numFmtId="0" fontId="47" fillId="17" borderId="54" xfId="0" applyFont="1" applyFill="1" applyBorder="1" applyAlignment="1" applyProtection="1">
      <alignment horizontal="center"/>
      <protection locked="0"/>
    </xf>
    <xf numFmtId="0" fontId="47" fillId="0" borderId="51" xfId="0" applyFont="1" applyFill="1" applyBorder="1" applyAlignment="1" applyProtection="1">
      <alignment horizontal="center"/>
      <protection locked="0"/>
    </xf>
    <xf numFmtId="0" fontId="47" fillId="0" borderId="54" xfId="0" applyFont="1" applyFill="1" applyBorder="1" applyAlignment="1" applyProtection="1">
      <alignment horizontal="center"/>
      <protection locked="0"/>
    </xf>
    <xf numFmtId="0" fontId="47" fillId="0" borderId="50" xfId="0" applyFont="1" applyBorder="1" applyAlignment="1" applyProtection="1">
      <alignment horizontal="center"/>
      <protection locked="0"/>
    </xf>
    <xf numFmtId="1" fontId="47" fillId="0" borderId="50" xfId="0" applyNumberFormat="1" applyFont="1" applyBorder="1" applyAlignment="1" applyProtection="1">
      <alignment horizontal="center"/>
      <protection locked="0"/>
    </xf>
    <xf numFmtId="1" fontId="47" fillId="0" borderId="54" xfId="0" applyNumberFormat="1" applyFont="1" applyBorder="1" applyAlignment="1" applyProtection="1">
      <alignment horizontal="center"/>
      <protection locked="0"/>
    </xf>
    <xf numFmtId="1" fontId="47" fillId="20" borderId="50" xfId="0" applyNumberFormat="1" applyFont="1" applyFill="1" applyBorder="1" applyAlignment="1" applyProtection="1">
      <alignment horizontal="center"/>
      <protection locked="0"/>
    </xf>
    <xf numFmtId="1" fontId="47" fillId="20" borderId="54" xfId="0" applyNumberFormat="1" applyFont="1" applyFill="1" applyBorder="1" applyAlignment="1" applyProtection="1">
      <alignment horizontal="center"/>
      <protection locked="0"/>
    </xf>
    <xf numFmtId="1" fontId="47" fillId="20" borderId="28" xfId="0" applyNumberFormat="1" applyFont="1" applyFill="1" applyBorder="1" applyAlignment="1" applyProtection="1">
      <alignment horizontal="center"/>
      <protection locked="0"/>
    </xf>
    <xf numFmtId="1" fontId="47" fillId="0" borderId="56" xfId="0" applyNumberFormat="1" applyFont="1" applyBorder="1" applyAlignment="1" applyProtection="1">
      <alignment horizontal="center"/>
      <protection locked="0"/>
    </xf>
    <xf numFmtId="0" fontId="47" fillId="0" borderId="0" xfId="0" applyFont="1" applyFill="1" applyBorder="1" applyAlignment="1" applyProtection="1">
      <alignment horizontal="center"/>
      <protection locked="0"/>
    </xf>
    <xf numFmtId="1" fontId="47" fillId="0" borderId="0" xfId="0" applyNumberFormat="1" applyFont="1" applyAlignment="1">
      <alignment horizontal="center"/>
    </xf>
    <xf numFmtId="0" fontId="38" fillId="0" borderId="0" xfId="0" applyFont="1" applyProtection="1">
      <protection locked="0"/>
    </xf>
    <xf numFmtId="0" fontId="38" fillId="0" borderId="46" xfId="0" applyFont="1" applyBorder="1" applyProtection="1">
      <protection locked="0"/>
    </xf>
    <xf numFmtId="0" fontId="1" fillId="0" borderId="62" xfId="0" applyFont="1" applyBorder="1" applyProtection="1">
      <protection locked="0"/>
    </xf>
    <xf numFmtId="0" fontId="1" fillId="0" borderId="68" xfId="0" applyFont="1" applyBorder="1" applyProtection="1">
      <protection locked="0"/>
    </xf>
    <xf numFmtId="0" fontId="1" fillId="0" borderId="84" xfId="0" applyFont="1" applyBorder="1"/>
    <xf numFmtId="0" fontId="53" fillId="0" borderId="4" xfId="0" applyFont="1" applyBorder="1"/>
    <xf numFmtId="0" fontId="58" fillId="0" borderId="0" xfId="0" applyFont="1"/>
    <xf numFmtId="185" fontId="55" fillId="0" borderId="35" xfId="0" applyNumberFormat="1" applyFont="1" applyBorder="1"/>
    <xf numFmtId="0" fontId="32" fillId="19" borderId="35" xfId="0" applyFont="1" applyFill="1" applyBorder="1" applyAlignment="1">
      <alignment horizontal="center" vertical="center"/>
    </xf>
    <xf numFmtId="0" fontId="1" fillId="0" borderId="46" xfId="0" applyFont="1" applyBorder="1"/>
    <xf numFmtId="1" fontId="0" fillId="0" borderId="0" xfId="0" applyNumberFormat="1"/>
    <xf numFmtId="183" fontId="0" fillId="0" borderId="0" xfId="0" applyNumberFormat="1"/>
    <xf numFmtId="0" fontId="0" fillId="0" borderId="42" xfId="0" applyBorder="1"/>
    <xf numFmtId="0" fontId="0" fillId="23" borderId="7" xfId="0" applyFill="1" applyBorder="1"/>
    <xf numFmtId="0" fontId="38" fillId="23" borderId="44" xfId="0" applyFont="1" applyFill="1" applyBorder="1"/>
    <xf numFmtId="0" fontId="59" fillId="23" borderId="42" xfId="0" applyFont="1" applyFill="1" applyBorder="1" applyAlignment="1">
      <alignment horizontal="center" vertical="top" wrapText="1"/>
    </xf>
    <xf numFmtId="0" fontId="59" fillId="23" borderId="46" xfId="0" applyFont="1" applyFill="1" applyBorder="1" applyAlignment="1">
      <alignment horizontal="center" vertical="top" wrapText="1"/>
    </xf>
    <xf numFmtId="0" fontId="60" fillId="20" borderId="51" xfId="0" applyFont="1" applyFill="1" applyBorder="1" applyAlignment="1" applyProtection="1">
      <alignment horizontal="center" vertical="center"/>
      <protection locked="0"/>
    </xf>
    <xf numFmtId="49" fontId="60" fillId="23" borderId="0" xfId="0" applyNumberFormat="1" applyFont="1" applyFill="1" applyAlignment="1" applyProtection="1">
      <alignment horizontal="center" vertical="center"/>
      <protection locked="0"/>
    </xf>
    <xf numFmtId="49" fontId="60" fillId="23" borderId="46" xfId="0" applyNumberFormat="1" applyFont="1" applyFill="1" applyBorder="1" applyAlignment="1" applyProtection="1">
      <alignment horizontal="center" vertical="center"/>
      <protection locked="0"/>
    </xf>
    <xf numFmtId="0" fontId="1" fillId="20" borderId="54" xfId="0" applyFont="1" applyFill="1" applyBorder="1" applyAlignment="1" applyProtection="1">
      <alignment horizontal="center" vertical="center"/>
      <protection locked="0"/>
    </xf>
    <xf numFmtId="49" fontId="1" fillId="23" borderId="0" xfId="0" applyNumberFormat="1" applyFont="1" applyFill="1" applyAlignment="1" applyProtection="1">
      <alignment horizontal="center" vertical="center"/>
      <protection locked="0"/>
    </xf>
    <xf numFmtId="49" fontId="1" fillId="23" borderId="46" xfId="0" applyNumberFormat="1" applyFont="1" applyFill="1" applyBorder="1" applyAlignment="1" applyProtection="1">
      <alignment horizontal="center" vertical="center"/>
      <protection locked="0"/>
    </xf>
    <xf numFmtId="0" fontId="60" fillId="0" borderId="50" xfId="0" applyFont="1" applyBorder="1" applyAlignment="1" applyProtection="1">
      <alignment horizontal="center" vertical="center"/>
      <protection locked="0"/>
    </xf>
    <xf numFmtId="49" fontId="47" fillId="23" borderId="0" xfId="0" applyNumberFormat="1" applyFont="1" applyFill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60" fillId="20" borderId="50" xfId="0" applyFont="1" applyFill="1" applyBorder="1" applyAlignment="1" applyProtection="1">
      <alignment horizontal="center" vertical="center"/>
      <protection locked="0"/>
    </xf>
    <xf numFmtId="49" fontId="1" fillId="23" borderId="41" xfId="0" applyNumberFormat="1" applyFont="1" applyFill="1" applyBorder="1" applyAlignment="1" applyProtection="1">
      <alignment horizontal="center" vertical="center"/>
      <protection locked="0"/>
    </xf>
    <xf numFmtId="49" fontId="1" fillId="23" borderId="85" xfId="0" applyNumberFormat="1" applyFont="1" applyFill="1" applyBorder="1" applyAlignment="1" applyProtection="1">
      <alignment horizontal="center" vertical="center"/>
      <protection locked="0"/>
    </xf>
    <xf numFmtId="2" fontId="47" fillId="23" borderId="0" xfId="0" applyNumberFormat="1" applyFont="1" applyFill="1" applyAlignment="1" applyProtection="1">
      <alignment horizontal="center" vertical="center"/>
      <protection locked="0"/>
    </xf>
    <xf numFmtId="2" fontId="60" fillId="23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Protection="1">
      <protection locked="0"/>
    </xf>
    <xf numFmtId="0" fontId="1" fillId="23" borderId="0" xfId="0" applyFont="1" applyFill="1" applyProtection="1">
      <protection locked="0"/>
    </xf>
    <xf numFmtId="0" fontId="1" fillId="23" borderId="46" xfId="0" applyFont="1" applyFill="1" applyBorder="1" applyProtection="1">
      <protection locked="0"/>
    </xf>
    <xf numFmtId="0" fontId="1" fillId="20" borderId="54" xfId="0" applyFont="1" applyFill="1" applyBorder="1" applyProtection="1">
      <protection locked="0"/>
    </xf>
    <xf numFmtId="2" fontId="60" fillId="23" borderId="0" xfId="0" applyNumberFormat="1" applyFont="1" applyFill="1" applyAlignment="1" applyProtection="1">
      <alignment horizontal="center" vertical="center"/>
      <protection locked="0"/>
    </xf>
    <xf numFmtId="0" fontId="60" fillId="20" borderId="54" xfId="0" applyFont="1" applyFill="1" applyBorder="1" applyAlignment="1" applyProtection="1">
      <alignment horizontal="center" vertical="center"/>
      <protection locked="0"/>
    </xf>
    <xf numFmtId="0" fontId="1" fillId="23" borderId="62" xfId="0" applyFont="1" applyFill="1" applyBorder="1" applyProtection="1">
      <protection locked="0"/>
    </xf>
    <xf numFmtId="0" fontId="1" fillId="23" borderId="68" xfId="0" applyFont="1" applyFill="1" applyBorder="1" applyProtection="1">
      <protection locked="0"/>
    </xf>
    <xf numFmtId="49" fontId="60" fillId="23" borderId="86" xfId="0" applyNumberFormat="1" applyFont="1" applyFill="1" applyBorder="1" applyAlignment="1" applyProtection="1">
      <alignment horizontal="center" vertical="center"/>
      <protection locked="0"/>
    </xf>
    <xf numFmtId="49" fontId="60" fillId="23" borderId="44" xfId="0" applyNumberFormat="1" applyFont="1" applyFill="1" applyBorder="1" applyAlignment="1" applyProtection="1">
      <alignment horizontal="center" vertical="center"/>
      <protection locked="0"/>
    </xf>
    <xf numFmtId="0" fontId="1" fillId="20" borderId="28" xfId="0" applyFont="1" applyFill="1" applyBorder="1" applyAlignment="1" applyProtection="1">
      <alignment horizontal="center" vertical="center"/>
      <protection locked="0"/>
    </xf>
    <xf numFmtId="0" fontId="60" fillId="0" borderId="56" xfId="0" applyFont="1" applyBorder="1" applyAlignment="1" applyProtection="1">
      <alignment horizontal="center" vertical="center"/>
      <protection locked="0"/>
    </xf>
    <xf numFmtId="49" fontId="47" fillId="23" borderId="42" xfId="0" applyNumberFormat="1" applyFont="1" applyFill="1" applyBorder="1" applyAlignment="1" applyProtection="1">
      <alignment horizontal="center" vertical="center"/>
      <protection locked="0"/>
    </xf>
    <xf numFmtId="0" fontId="32" fillId="0" borderId="84" xfId="0" applyFont="1" applyBorder="1" applyAlignment="1">
      <alignment vertical="center"/>
    </xf>
    <xf numFmtId="49" fontId="1" fillId="23" borderId="42" xfId="0" applyNumberFormat="1" applyFont="1" applyFill="1" applyBorder="1" applyAlignment="1" applyProtection="1">
      <alignment horizontal="center" vertical="center"/>
      <protection locked="0"/>
    </xf>
    <xf numFmtId="0" fontId="51" fillId="0" borderId="84" xfId="0" applyFont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/>
    </xf>
    <xf numFmtId="49" fontId="1" fillId="23" borderId="62" xfId="0" applyNumberFormat="1" applyFont="1" applyFill="1" applyBorder="1" applyAlignment="1" applyProtection="1">
      <alignment horizontal="center" vertical="center"/>
      <protection locked="0"/>
    </xf>
    <xf numFmtId="49" fontId="1" fillId="23" borderId="68" xfId="0" applyNumberFormat="1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center"/>
    </xf>
    <xf numFmtId="58" fontId="32" fillId="24" borderId="0" xfId="0" applyNumberFormat="1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186" fontId="34" fillId="0" borderId="83" xfId="0" applyNumberFormat="1" applyFont="1" applyBorder="1" applyAlignment="1">
      <alignment horizontal="center" vertical="center"/>
    </xf>
    <xf numFmtId="1" fontId="51" fillId="18" borderId="35" xfId="0" applyNumberFormat="1" applyFont="1" applyFill="1" applyBorder="1" applyAlignment="1" applyProtection="1">
      <alignment horizontal="center" vertical="center"/>
      <protection locked="0"/>
    </xf>
    <xf numFmtId="0" fontId="6" fillId="18" borderId="32" xfId="0" applyFont="1" applyFill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/>
    </xf>
    <xf numFmtId="0" fontId="6" fillId="0" borderId="39" xfId="0" applyFont="1" applyBorder="1"/>
    <xf numFmtId="0" fontId="6" fillId="0" borderId="39" xfId="0" applyFont="1" applyBorder="1" applyAlignment="1">
      <alignment horizontal="center"/>
    </xf>
    <xf numFmtId="0" fontId="61" fillId="19" borderId="38" xfId="0" applyFont="1" applyFill="1" applyBorder="1" applyAlignment="1">
      <alignment horizontal="center" vertical="center"/>
    </xf>
    <xf numFmtId="0" fontId="52" fillId="19" borderId="33" xfId="0" applyFont="1" applyFill="1" applyBorder="1" applyAlignment="1">
      <alignment horizontal="center" vertical="center"/>
    </xf>
    <xf numFmtId="0" fontId="52" fillId="19" borderId="41" xfId="0" applyFont="1" applyFill="1" applyBorder="1" applyAlignment="1">
      <alignment horizontal="center" vertical="center"/>
    </xf>
    <xf numFmtId="0" fontId="42" fillId="17" borderId="0" xfId="0" applyFont="1" applyFill="1" applyAlignment="1">
      <alignment horizontal="left" vertical="center"/>
    </xf>
    <xf numFmtId="0" fontId="6" fillId="0" borderId="87" xfId="0" applyFont="1" applyBorder="1"/>
    <xf numFmtId="0" fontId="32" fillId="0" borderId="84" xfId="0" applyFont="1" applyBorder="1" applyAlignment="1">
      <alignment horizontal="center" vertical="center"/>
    </xf>
    <xf numFmtId="0" fontId="32" fillId="16" borderId="84" xfId="0" applyFont="1" applyFill="1" applyBorder="1" applyAlignment="1">
      <alignment horizontal="center" vertical="top"/>
    </xf>
    <xf numFmtId="0" fontId="39" fillId="20" borderId="14" xfId="0" applyFont="1" applyFill="1" applyBorder="1" applyAlignment="1" applyProtection="1">
      <alignment horizontal="center"/>
      <protection locked="0"/>
    </xf>
    <xf numFmtId="0" fontId="62" fillId="0" borderId="51" xfId="0" applyFont="1" applyBorder="1" applyAlignment="1" applyProtection="1">
      <alignment horizontal="center"/>
    </xf>
    <xf numFmtId="0" fontId="63" fillId="25" borderId="50" xfId="0" applyFont="1" applyFill="1" applyBorder="1" applyAlignment="1">
      <alignment horizontal="center"/>
    </xf>
    <xf numFmtId="0" fontId="39" fillId="20" borderId="21" xfId="0" applyFont="1" applyFill="1" applyBorder="1" applyAlignment="1" applyProtection="1">
      <alignment horizontal="center"/>
      <protection locked="0"/>
    </xf>
    <xf numFmtId="0" fontId="63" fillId="25" borderId="60" xfId="0" applyFont="1" applyFill="1" applyBorder="1" applyAlignment="1">
      <alignment horizontal="center"/>
    </xf>
    <xf numFmtId="0" fontId="39" fillId="0" borderId="88" xfId="0" applyFont="1" applyFill="1" applyBorder="1" applyAlignment="1" applyProtection="1">
      <alignment horizontal="center"/>
      <protection locked="0"/>
    </xf>
    <xf numFmtId="0" fontId="63" fillId="12" borderId="50" xfId="0" applyFont="1" applyFill="1" applyBorder="1" applyAlignment="1">
      <alignment horizontal="center"/>
    </xf>
    <xf numFmtId="0" fontId="63" fillId="12" borderId="54" xfId="0" applyFont="1" applyFill="1" applyBorder="1" applyAlignment="1">
      <alignment horizontal="center"/>
    </xf>
    <xf numFmtId="0" fontId="63" fillId="20" borderId="50" xfId="0" applyFont="1" applyFill="1" applyBorder="1" applyAlignment="1">
      <alignment horizontal="center"/>
    </xf>
    <xf numFmtId="0" fontId="63" fillId="20" borderId="60" xfId="0" applyFont="1" applyFill="1" applyBorder="1" applyAlignment="1">
      <alignment horizontal="center"/>
    </xf>
    <xf numFmtId="0" fontId="63" fillId="0" borderId="50" xfId="0" applyFont="1" applyFill="1" applyBorder="1" applyAlignment="1">
      <alignment horizontal="center"/>
    </xf>
    <xf numFmtId="0" fontId="63" fillId="20" borderId="54" xfId="0" applyFont="1" applyFill="1" applyBorder="1" applyAlignment="1">
      <alignment horizontal="center"/>
    </xf>
    <xf numFmtId="0" fontId="63" fillId="0" borderId="50" xfId="0" applyFont="1" applyBorder="1" applyAlignment="1">
      <alignment horizontal="center"/>
    </xf>
    <xf numFmtId="0" fontId="63" fillId="0" borderId="54" xfId="0" applyFont="1" applyBorder="1" applyAlignment="1">
      <alignment horizontal="center"/>
    </xf>
    <xf numFmtId="183" fontId="39" fillId="12" borderId="89" xfId="0" applyNumberFormat="1" applyFont="1" applyFill="1" applyBorder="1" applyAlignment="1">
      <alignment horizontal="center"/>
    </xf>
    <xf numFmtId="0" fontId="39" fillId="0" borderId="56" xfId="0" applyFont="1" applyFill="1" applyBorder="1" applyAlignment="1">
      <alignment horizontal="center"/>
    </xf>
    <xf numFmtId="183" fontId="39" fillId="0" borderId="56" xfId="0" applyNumberFormat="1" applyFont="1" applyFill="1" applyBorder="1" applyAlignment="1">
      <alignment horizontal="center"/>
    </xf>
    <xf numFmtId="0" fontId="39" fillId="0" borderId="54" xfId="0" applyFont="1" applyFill="1" applyBorder="1" applyAlignment="1">
      <alignment horizontal="center"/>
    </xf>
    <xf numFmtId="183" fontId="39" fillId="0" borderId="60" xfId="0" applyNumberFormat="1" applyFont="1" applyFill="1" applyBorder="1" applyAlignment="1">
      <alignment horizontal="center"/>
    </xf>
    <xf numFmtId="0" fontId="39" fillId="0" borderId="51" xfId="0" applyFont="1" applyBorder="1" applyAlignment="1" applyProtection="1">
      <alignment horizontal="center"/>
      <protection locked="0"/>
    </xf>
    <xf numFmtId="0" fontId="63" fillId="20" borderId="28" xfId="0" applyFont="1" applyFill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38" fillId="0" borderId="17" xfId="0" applyFont="1" applyBorder="1"/>
    <xf numFmtId="0" fontId="38" fillId="0" borderId="0" xfId="0" applyFont="1" applyAlignment="1"/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2" fillId="0" borderId="90" xfId="0" applyFont="1" applyBorder="1" applyProtection="1">
      <protection locked="0"/>
    </xf>
    <xf numFmtId="0" fontId="36" fillId="0" borderId="62" xfId="0" applyFont="1" applyBorder="1" applyAlignment="1" applyProtection="1">
      <protection locked="0"/>
    </xf>
    <xf numFmtId="0" fontId="38" fillId="0" borderId="62" xfId="0" applyFont="1" applyBorder="1" applyAlignment="1">
      <alignment horizontal="center" vertical="center"/>
    </xf>
    <xf numFmtId="0" fontId="32" fillId="0" borderId="25" xfId="0" applyFont="1" applyBorder="1" applyProtection="1">
      <protection locked="0"/>
    </xf>
    <xf numFmtId="0" fontId="34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0" fillId="0" borderId="84" xfId="0" applyBorder="1"/>
    <xf numFmtId="0" fontId="32" fillId="0" borderId="63" xfId="0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185" fontId="32" fillId="18" borderId="38" xfId="0" applyNumberFormat="1" applyFont="1" applyFill="1" applyBorder="1" applyAlignment="1" applyProtection="1">
      <alignment horizontal="center"/>
      <protection locked="0"/>
    </xf>
    <xf numFmtId="185" fontId="32" fillId="18" borderId="33" xfId="0" applyNumberFormat="1" applyFont="1" applyFill="1" applyBorder="1" applyAlignment="1" applyProtection="1">
      <alignment horizontal="center"/>
      <protection locked="0"/>
    </xf>
    <xf numFmtId="185" fontId="32" fillId="18" borderId="35" xfId="0" applyNumberFormat="1" applyFont="1" applyFill="1" applyBorder="1" applyAlignment="1" applyProtection="1">
      <alignment horizontal="center"/>
      <protection locked="0"/>
    </xf>
    <xf numFmtId="0" fontId="6" fillId="0" borderId="83" xfId="0" applyFont="1" applyBorder="1" applyAlignment="1">
      <alignment horizontal="center"/>
    </xf>
    <xf numFmtId="0" fontId="6" fillId="0" borderId="38" xfId="0" applyFont="1" applyBorder="1"/>
    <xf numFmtId="0" fontId="6" fillId="0" borderId="91" xfId="0" applyFont="1" applyBorder="1" applyAlignment="1">
      <alignment horizontal="center"/>
    </xf>
    <xf numFmtId="187" fontId="39" fillId="20" borderId="51" xfId="0" applyNumberFormat="1" applyFont="1" applyFill="1" applyBorder="1" applyAlignment="1">
      <alignment horizontal="center"/>
    </xf>
    <xf numFmtId="1" fontId="39" fillId="20" borderId="51" xfId="0" applyNumberFormat="1" applyFont="1" applyFill="1" applyBorder="1" applyAlignment="1" applyProtection="1">
      <alignment horizontal="center"/>
      <protection locked="0"/>
    </xf>
    <xf numFmtId="188" fontId="39" fillId="20" borderId="51" xfId="0" applyNumberFormat="1" applyFont="1" applyFill="1" applyBorder="1" applyAlignment="1">
      <alignment horizontal="center"/>
    </xf>
    <xf numFmtId="187" fontId="39" fillId="20" borderId="28" xfId="0" applyNumberFormat="1" applyFont="1" applyFill="1" applyBorder="1" applyAlignment="1">
      <alignment horizontal="center"/>
    </xf>
    <xf numFmtId="184" fontId="39" fillId="20" borderId="28" xfId="0" applyNumberFormat="1" applyFont="1" applyFill="1" applyBorder="1" applyAlignment="1" applyProtection="1">
      <alignment horizontal="center"/>
      <protection locked="0"/>
    </xf>
    <xf numFmtId="188" fontId="39" fillId="20" borderId="28" xfId="0" applyNumberFormat="1" applyFont="1" applyFill="1" applyBorder="1" applyAlignment="1">
      <alignment horizontal="center"/>
    </xf>
    <xf numFmtId="0" fontId="1" fillId="20" borderId="73" xfId="0" applyFont="1" applyFill="1" applyBorder="1" applyAlignment="1" applyProtection="1">
      <alignment horizontal="center" vertical="center"/>
      <protection locked="0"/>
    </xf>
    <xf numFmtId="0" fontId="32" fillId="20" borderId="52" xfId="0" applyFont="1" applyFill="1" applyBorder="1" applyAlignment="1">
      <alignment horizontal="center" vertical="center"/>
    </xf>
    <xf numFmtId="0" fontId="32" fillId="20" borderId="28" xfId="0" applyFont="1" applyFill="1" applyBorder="1" applyAlignment="1">
      <alignment horizontal="center" vertical="center"/>
    </xf>
    <xf numFmtId="187" fontId="39" fillId="0" borderId="88" xfId="0" applyNumberFormat="1" applyFont="1" applyBorder="1" applyAlignment="1">
      <alignment horizontal="center"/>
    </xf>
    <xf numFmtId="1" fontId="39" fillId="0" borderId="56" xfId="0" applyNumberFormat="1" applyFont="1" applyFill="1" applyBorder="1" applyAlignment="1">
      <alignment horizontal="center"/>
    </xf>
    <xf numFmtId="184" fontId="39" fillId="0" borderId="76" xfId="0" applyNumberFormat="1" applyFont="1" applyFill="1" applyBorder="1" applyAlignment="1" applyProtection="1">
      <alignment horizontal="center"/>
      <protection locked="0"/>
    </xf>
    <xf numFmtId="188" fontId="39" fillId="0" borderId="56" xfId="0" applyNumberFormat="1" applyFont="1" applyFill="1" applyBorder="1" applyAlignment="1">
      <alignment horizontal="center"/>
    </xf>
    <xf numFmtId="0" fontId="35" fillId="0" borderId="74" xfId="0" applyFont="1" applyFill="1" applyBorder="1" applyAlignment="1" applyProtection="1">
      <alignment horizontal="center" vertical="center"/>
      <protection locked="0"/>
    </xf>
    <xf numFmtId="0" fontId="32" fillId="0" borderId="75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187" fontId="39" fillId="0" borderId="21" xfId="0" applyNumberFormat="1" applyFont="1" applyBorder="1" applyAlignment="1">
      <alignment horizontal="center"/>
    </xf>
    <xf numFmtId="1" fontId="39" fillId="0" borderId="54" xfId="0" applyNumberFormat="1" applyFont="1" applyFill="1" applyBorder="1" applyAlignment="1">
      <alignment horizontal="center"/>
    </xf>
    <xf numFmtId="184" fontId="39" fillId="0" borderId="77" xfId="0" applyNumberFormat="1" applyFont="1" applyFill="1" applyBorder="1" applyAlignment="1" applyProtection="1">
      <alignment horizontal="center"/>
      <protection locked="0"/>
    </xf>
    <xf numFmtId="188" fontId="39" fillId="0" borderId="54" xfId="0" applyNumberFormat="1" applyFont="1" applyFill="1" applyBorder="1" applyAlignment="1">
      <alignment horizontal="center"/>
    </xf>
    <xf numFmtId="0" fontId="1" fillId="0" borderId="71" xfId="0" applyFont="1" applyFill="1" applyBorder="1" applyAlignment="1" applyProtection="1">
      <alignment horizontal="center" vertical="center"/>
      <protection locked="0"/>
    </xf>
    <xf numFmtId="0" fontId="32" fillId="0" borderId="59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187" fontId="39" fillId="20" borderId="56" xfId="0" applyNumberFormat="1" applyFont="1" applyFill="1" applyBorder="1" applyAlignment="1">
      <alignment horizontal="center"/>
    </xf>
    <xf numFmtId="1" fontId="39" fillId="20" borderId="50" xfId="0" applyNumberFormat="1" applyFont="1" applyFill="1" applyBorder="1" applyAlignment="1">
      <alignment horizontal="center"/>
    </xf>
    <xf numFmtId="188" fontId="39" fillId="20" borderId="50" xfId="0" applyNumberFormat="1" applyFont="1" applyFill="1" applyBorder="1" applyAlignment="1">
      <alignment horizontal="center"/>
    </xf>
    <xf numFmtId="0" fontId="35" fillId="20" borderId="72" xfId="0" applyFont="1" applyFill="1" applyBorder="1" applyAlignment="1" applyProtection="1">
      <alignment horizontal="center" vertical="center"/>
      <protection locked="0"/>
    </xf>
    <xf numFmtId="0" fontId="32" fillId="20" borderId="50" xfId="0" applyFont="1" applyFill="1" applyBorder="1" applyAlignment="1">
      <alignment horizontal="center" vertical="center"/>
    </xf>
    <xf numFmtId="187" fontId="39" fillId="20" borderId="54" xfId="0" applyNumberFormat="1" applyFont="1" applyFill="1" applyBorder="1" applyAlignment="1">
      <alignment horizontal="center"/>
    </xf>
    <xf numFmtId="187" fontId="39" fillId="0" borderId="56" xfId="0" applyNumberFormat="1" applyFont="1" applyBorder="1" applyAlignment="1">
      <alignment horizontal="center"/>
    </xf>
    <xf numFmtId="1" fontId="39" fillId="0" borderId="56" xfId="0" applyNumberFormat="1" applyFont="1" applyFill="1" applyBorder="1" applyAlignment="1" applyProtection="1">
      <alignment horizontal="center"/>
      <protection locked="0"/>
    </xf>
    <xf numFmtId="187" fontId="39" fillId="0" borderId="28" xfId="0" applyNumberFormat="1" applyFont="1" applyBorder="1" applyAlignment="1">
      <alignment horizontal="center"/>
    </xf>
    <xf numFmtId="0" fontId="39" fillId="0" borderId="56" xfId="0" applyFont="1" applyFill="1" applyBorder="1" applyAlignment="1" applyProtection="1">
      <alignment horizontal="center"/>
      <protection locked="0"/>
    </xf>
    <xf numFmtId="0" fontId="32" fillId="20" borderId="78" xfId="0" applyFont="1" applyFill="1" applyBorder="1" applyAlignment="1">
      <alignment horizontal="center" vertical="center"/>
    </xf>
    <xf numFmtId="0" fontId="32" fillId="20" borderId="79" xfId="0" applyFont="1" applyFill="1" applyBorder="1" applyAlignment="1">
      <alignment horizontal="center" vertical="center"/>
    </xf>
    <xf numFmtId="187" fontId="39" fillId="0" borderId="56" xfId="0" applyNumberFormat="1" applyFont="1" applyFill="1" applyBorder="1" applyAlignment="1">
      <alignment horizontal="center"/>
    </xf>
    <xf numFmtId="0" fontId="35" fillId="0" borderId="74" xfId="0" applyFont="1" applyFill="1" applyBorder="1" applyAlignment="1" applyProtection="1">
      <alignment horizontal="center"/>
      <protection locked="0"/>
    </xf>
    <xf numFmtId="187" fontId="39" fillId="0" borderId="54" xfId="0" applyNumberFormat="1" applyFont="1" applyFill="1" applyBorder="1" applyAlignment="1">
      <alignment horizontal="center"/>
    </xf>
    <xf numFmtId="0" fontId="1" fillId="0" borderId="71" xfId="0" applyFont="1" applyFill="1" applyBorder="1" applyProtection="1">
      <protection locked="0"/>
    </xf>
    <xf numFmtId="187" fontId="39" fillId="20" borderId="50" xfId="0" applyNumberFormat="1" applyFont="1" applyFill="1" applyBorder="1" applyAlignment="1">
      <alignment horizontal="center"/>
    </xf>
    <xf numFmtId="0" fontId="35" fillId="20" borderId="73" xfId="0" applyFont="1" applyFill="1" applyBorder="1" applyAlignment="1" applyProtection="1">
      <alignment horizontal="center" vertical="center"/>
      <protection locked="0"/>
    </xf>
    <xf numFmtId="0" fontId="32" fillId="0" borderId="76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188" fontId="39" fillId="20" borderId="54" xfId="0" applyNumberFormat="1" applyFont="1" applyFill="1" applyBorder="1" applyAlignment="1">
      <alignment horizontal="center"/>
    </xf>
    <xf numFmtId="0" fontId="38" fillId="0" borderId="46" xfId="0" applyFont="1" applyBorder="1" applyAlignment="1"/>
    <xf numFmtId="0" fontId="36" fillId="0" borderId="68" xfId="0" applyFont="1" applyBorder="1" applyAlignment="1" applyProtection="1">
      <protection locked="0"/>
    </xf>
    <xf numFmtId="0" fontId="49" fillId="0" borderId="9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right"/>
    </xf>
    <xf numFmtId="0" fontId="47" fillId="0" borderId="64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34" fillId="0" borderId="0" xfId="0" applyFont="1" applyAlignment="1">
      <alignment horizontal="left"/>
    </xf>
    <xf numFmtId="0" fontId="6" fillId="18" borderId="34" xfId="0" applyFont="1" applyFill="1" applyBorder="1" applyAlignment="1" applyProtection="1">
      <alignment horizontal="center" vertical="center"/>
      <protection locked="0"/>
    </xf>
    <xf numFmtId="0" fontId="6" fillId="18" borderId="33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57" fillId="0" borderId="86" xfId="0" applyFont="1" applyBorder="1"/>
    <xf numFmtId="0" fontId="32" fillId="0" borderId="68" xfId="0" applyFont="1" applyBorder="1" applyAlignment="1">
      <alignment horizontal="center" vertical="center"/>
    </xf>
    <xf numFmtId="0" fontId="64" fillId="20" borderId="51" xfId="0" applyFont="1" applyFill="1" applyBorder="1" applyAlignment="1">
      <alignment horizontal="center"/>
    </xf>
    <xf numFmtId="0" fontId="62" fillId="0" borderId="28" xfId="0" applyFont="1" applyBorder="1" applyAlignment="1" applyProtection="1">
      <alignment horizontal="center"/>
    </xf>
    <xf numFmtId="0" fontId="47" fillId="20" borderId="89" xfId="0" applyFont="1" applyFill="1" applyBorder="1" applyAlignment="1" applyProtection="1">
      <alignment horizontal="center"/>
      <protection locked="0"/>
    </xf>
    <xf numFmtId="0" fontId="64" fillId="20" borderId="28" xfId="0" applyFont="1" applyFill="1" applyBorder="1" applyAlignment="1">
      <alignment horizontal="center"/>
    </xf>
    <xf numFmtId="0" fontId="47" fillId="20" borderId="28" xfId="0" applyFont="1" applyFill="1" applyBorder="1" applyAlignment="1">
      <alignment horizontal="center"/>
    </xf>
    <xf numFmtId="183" fontId="47" fillId="20" borderId="28" xfId="0" applyNumberFormat="1" applyFont="1" applyFill="1" applyBorder="1" applyAlignment="1">
      <alignment horizontal="center"/>
    </xf>
    <xf numFmtId="0" fontId="62" fillId="0" borderId="56" xfId="0" applyFont="1" applyFill="1" applyBorder="1" applyAlignment="1" applyProtection="1">
      <alignment horizontal="center"/>
    </xf>
    <xf numFmtId="0" fontId="47" fillId="0" borderId="56" xfId="0" applyFont="1" applyFill="1" applyBorder="1" applyAlignment="1" applyProtection="1">
      <alignment horizontal="center"/>
      <protection locked="0"/>
    </xf>
    <xf numFmtId="0" fontId="64" fillId="0" borderId="56" xfId="0" applyFont="1" applyFill="1" applyBorder="1" applyAlignment="1">
      <alignment horizontal="center"/>
    </xf>
    <xf numFmtId="0" fontId="47" fillId="0" borderId="56" xfId="0" applyFont="1" applyFill="1" applyBorder="1" applyAlignment="1">
      <alignment horizontal="center"/>
    </xf>
    <xf numFmtId="183" fontId="47" fillId="0" borderId="56" xfId="0" applyNumberFormat="1" applyFont="1" applyFill="1" applyBorder="1" applyAlignment="1">
      <alignment horizontal="center"/>
    </xf>
    <xf numFmtId="184" fontId="39" fillId="0" borderId="56" xfId="0" applyNumberFormat="1" applyFont="1" applyFill="1" applyBorder="1" applyAlignment="1">
      <alignment horizontal="center"/>
    </xf>
    <xf numFmtId="0" fontId="62" fillId="0" borderId="54" xfId="0" applyFont="1" applyFill="1" applyBorder="1" applyAlignment="1" applyProtection="1">
      <alignment horizontal="center"/>
    </xf>
    <xf numFmtId="0" fontId="64" fillId="0" borderId="54" xfId="0" applyFont="1" applyFill="1" applyBorder="1" applyAlignment="1">
      <alignment horizontal="center"/>
    </xf>
    <xf numFmtId="0" fontId="47" fillId="0" borderId="54" xfId="0" applyFont="1" applyFill="1" applyBorder="1" applyAlignment="1">
      <alignment horizontal="center"/>
    </xf>
    <xf numFmtId="183" fontId="47" fillId="0" borderId="54" xfId="0" applyNumberFormat="1" applyFont="1" applyFill="1" applyBorder="1" applyAlignment="1">
      <alignment horizontal="center"/>
    </xf>
    <xf numFmtId="184" fontId="39" fillId="0" borderId="54" xfId="0" applyNumberFormat="1" applyFont="1" applyFill="1" applyBorder="1" applyAlignment="1">
      <alignment horizontal="center"/>
    </xf>
    <xf numFmtId="0" fontId="62" fillId="0" borderId="50" xfId="0" applyFont="1" applyBorder="1" applyAlignment="1" applyProtection="1">
      <alignment horizontal="center"/>
    </xf>
    <xf numFmtId="0" fontId="64" fillId="20" borderId="50" xfId="0" applyFont="1" applyFill="1" applyBorder="1" applyAlignment="1">
      <alignment horizontal="center"/>
    </xf>
    <xf numFmtId="0" fontId="47" fillId="20" borderId="50" xfId="0" applyFont="1" applyFill="1" applyBorder="1" applyAlignment="1">
      <alignment horizontal="center"/>
    </xf>
    <xf numFmtId="183" fontId="47" fillId="20" borderId="50" xfId="0" applyNumberFormat="1" applyFont="1" applyFill="1" applyBorder="1" applyAlignment="1">
      <alignment horizontal="center"/>
    </xf>
    <xf numFmtId="0" fontId="47" fillId="20" borderId="28" xfId="0" applyFont="1" applyFill="1" applyBorder="1" applyAlignment="1" applyProtection="1">
      <alignment horizontal="center"/>
      <protection locked="0"/>
    </xf>
    <xf numFmtId="1" fontId="47" fillId="0" borderId="56" xfId="0" applyNumberFormat="1" applyFont="1" applyFill="1" applyBorder="1" applyAlignment="1" applyProtection="1">
      <alignment horizontal="center"/>
      <protection locked="0"/>
    </xf>
    <xf numFmtId="1" fontId="47" fillId="0" borderId="54" xfId="0" applyNumberFormat="1" applyFont="1" applyFill="1" applyBorder="1" applyAlignment="1" applyProtection="1">
      <alignment horizontal="center"/>
      <protection locked="0"/>
    </xf>
    <xf numFmtId="0" fontId="64" fillId="20" borderId="54" xfId="0" applyFont="1" applyFill="1" applyBorder="1" applyAlignment="1">
      <alignment horizontal="center"/>
    </xf>
    <xf numFmtId="183" fontId="47" fillId="20" borderId="54" xfId="0" applyNumberFormat="1" applyFont="1" applyFill="1" applyBorder="1" applyAlignment="1">
      <alignment horizontal="center"/>
    </xf>
    <xf numFmtId="0" fontId="32" fillId="0" borderId="62" xfId="0" applyFont="1" applyBorder="1" applyAlignment="1" applyProtection="1">
      <protection locked="0"/>
    </xf>
    <xf numFmtId="0" fontId="32" fillId="0" borderId="68" xfId="0" applyFont="1" applyBorder="1" applyAlignment="1" applyProtection="1">
      <protection locked="0"/>
    </xf>
    <xf numFmtId="0" fontId="38" fillId="0" borderId="63" xfId="0" applyFont="1" applyBorder="1" applyAlignment="1">
      <alignment horizontal="right"/>
    </xf>
    <xf numFmtId="0" fontId="0" fillId="0" borderId="93" xfId="0" applyBorder="1"/>
    <xf numFmtId="188" fontId="47" fillId="20" borderId="51" xfId="0" applyNumberFormat="1" applyFont="1" applyFill="1" applyBorder="1" applyAlignment="1">
      <alignment horizontal="center"/>
    </xf>
    <xf numFmtId="0" fontId="0" fillId="0" borderId="0" xfId="0" applyFont="1"/>
    <xf numFmtId="188" fontId="47" fillId="20" borderId="54" xfId="0" applyNumberFormat="1" applyFont="1" applyFill="1" applyBorder="1" applyAlignment="1">
      <alignment horizontal="center"/>
    </xf>
    <xf numFmtId="188" fontId="47" fillId="0" borderId="50" xfId="0" applyNumberFormat="1" applyFont="1" applyFill="1" applyBorder="1" applyAlignment="1">
      <alignment horizontal="center"/>
    </xf>
    <xf numFmtId="0" fontId="60" fillId="0" borderId="50" xfId="0" applyFont="1" applyFill="1" applyBorder="1" applyAlignment="1" applyProtection="1">
      <alignment horizontal="center" vertical="center"/>
      <protection locked="0"/>
    </xf>
    <xf numFmtId="188" fontId="47" fillId="0" borderId="54" xfId="0" applyNumberFormat="1" applyFont="1" applyFill="1" applyBorder="1" applyAlignment="1">
      <alignment horizontal="center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188" fontId="47" fillId="20" borderId="50" xfId="0" applyNumberFormat="1" applyFont="1" applyFill="1" applyBorder="1" applyAlignment="1">
      <alignment horizontal="center"/>
    </xf>
    <xf numFmtId="188" fontId="47" fillId="0" borderId="50" xfId="0" applyNumberFormat="1" applyFont="1" applyBorder="1" applyAlignment="1">
      <alignment horizontal="center"/>
    </xf>
    <xf numFmtId="188" fontId="47" fillId="0" borderId="54" xfId="0" applyNumberFormat="1" applyFont="1" applyBorder="1" applyAlignment="1">
      <alignment horizontal="center"/>
    </xf>
    <xf numFmtId="188" fontId="47" fillId="20" borderId="28" xfId="0" applyNumberFormat="1" applyFont="1" applyFill="1" applyBorder="1" applyAlignment="1">
      <alignment horizontal="center"/>
    </xf>
    <xf numFmtId="0" fontId="60" fillId="20" borderId="28" xfId="0" applyFont="1" applyFill="1" applyBorder="1" applyAlignment="1" applyProtection="1">
      <alignment horizontal="center" vertical="center"/>
      <protection locked="0"/>
    </xf>
    <xf numFmtId="188" fontId="47" fillId="0" borderId="56" xfId="0" applyNumberFormat="1" applyFont="1" applyFill="1" applyBorder="1" applyAlignment="1">
      <alignment horizontal="center"/>
    </xf>
    <xf numFmtId="0" fontId="60" fillId="0" borderId="56" xfId="0" applyFont="1" applyFill="1" applyBorder="1" applyAlignment="1" applyProtection="1">
      <alignment horizontal="center" vertical="center"/>
      <protection locked="0"/>
    </xf>
    <xf numFmtId="188" fontId="47" fillId="0" borderId="56" xfId="0" applyNumberFormat="1" applyFont="1" applyBorder="1" applyAlignment="1">
      <alignment horizontal="center"/>
    </xf>
    <xf numFmtId="0" fontId="38" fillId="0" borderId="4" xfId="0" applyFont="1" applyBorder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361950</xdr:colOff>
      <xdr:row>12</xdr:row>
      <xdr:rowOff>47625</xdr:rowOff>
    </xdr:from>
    <xdr:to>
      <xdr:col>4</xdr:col>
      <xdr:colOff>361950</xdr:colOff>
      <xdr:row>13</xdr:row>
      <xdr:rowOff>200025</xdr:rowOff>
    </xdr:to>
    <xdr:cxnSp>
      <xdr:nvCxnSpPr>
        <xdr:cNvPr id="4" name="Straight Arrow Connector 3"/>
        <xdr:cNvCxnSpPr/>
      </xdr:nvCxnSpPr>
      <xdr:spPr>
        <a:xfrm>
          <a:off x="2076450" y="3771900"/>
          <a:ext cx="0" cy="51435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12</xdr:row>
      <xdr:rowOff>19050</xdr:rowOff>
    </xdr:from>
    <xdr:to>
      <xdr:col>17</xdr:col>
      <xdr:colOff>314325</xdr:colOff>
      <xdr:row>13</xdr:row>
      <xdr:rowOff>176530</xdr:rowOff>
    </xdr:to>
    <xdr:cxnSp>
      <xdr:nvCxnSpPr>
        <xdr:cNvPr id="2" name="Straight Arrow Connector 1"/>
        <xdr:cNvCxnSpPr/>
      </xdr:nvCxnSpPr>
      <xdr:spPr>
        <a:xfrm>
          <a:off x="10677525" y="3743325"/>
          <a:ext cx="0" cy="51943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12</xdr:row>
      <xdr:rowOff>47625</xdr:rowOff>
    </xdr:from>
    <xdr:to>
      <xdr:col>5</xdr:col>
      <xdr:colOff>361950</xdr:colOff>
      <xdr:row>12</xdr:row>
      <xdr:rowOff>47625</xdr:rowOff>
    </xdr:to>
    <xdr:cxnSp>
      <xdr:nvCxnSpPr>
        <xdr:cNvPr id="3" name="Straight Connector 2"/>
        <xdr:cNvCxnSpPr/>
      </xdr:nvCxnSpPr>
      <xdr:spPr>
        <a:xfrm>
          <a:off x="2076450" y="3771900"/>
          <a:ext cx="628650" cy="0"/>
        </a:xfrm>
        <a:prstGeom prst="line">
          <a:avLst/>
        </a:prstGeom>
        <a:ln w="31750" cap="rnd">
          <a:solidFill>
            <a:sysClr val="windowText" lastClr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12</xdr:row>
      <xdr:rowOff>33020</xdr:rowOff>
    </xdr:from>
    <xdr:to>
      <xdr:col>18</xdr:col>
      <xdr:colOff>381000</xdr:colOff>
      <xdr:row>12</xdr:row>
      <xdr:rowOff>38100</xdr:rowOff>
    </xdr:to>
    <xdr:cxnSp>
      <xdr:nvCxnSpPr>
        <xdr:cNvPr id="6" name="Straight Connector 5"/>
        <xdr:cNvCxnSpPr/>
      </xdr:nvCxnSpPr>
      <xdr:spPr>
        <a:xfrm>
          <a:off x="10677525" y="3757295"/>
          <a:ext cx="704850" cy="5080"/>
        </a:xfrm>
        <a:prstGeom prst="line">
          <a:avLst/>
        </a:prstGeom>
        <a:ln w="31750" cap="rnd">
          <a:solidFill>
            <a:sysClr val="windowText" lastClr="000000"/>
          </a:solidFill>
          <a:round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54</xdr:row>
      <xdr:rowOff>161925</xdr:rowOff>
    </xdr:from>
    <xdr:to>
      <xdr:col>12</xdr:col>
      <xdr:colOff>9525</xdr:colOff>
      <xdr:row>56</xdr:row>
      <xdr:rowOff>0</xdr:rowOff>
    </xdr:to>
    <xdr:cxnSp>
      <xdr:nvCxnSpPr>
        <xdr:cNvPr id="5" name="Straight Connector 4"/>
        <xdr:cNvCxnSpPr/>
      </xdr:nvCxnSpPr>
      <xdr:spPr>
        <a:xfrm>
          <a:off x="8201025" y="14354175"/>
          <a:ext cx="0" cy="495300"/>
        </a:xfrm>
        <a:prstGeom prst="line">
          <a:avLst/>
        </a:prstGeom>
      </xdr:spPr>
      <xdr:style>
        <a:lnRef idx="3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257175</xdr:colOff>
      <xdr:row>8</xdr:row>
      <xdr:rowOff>247650</xdr:rowOff>
    </xdr:from>
    <xdr:to>
      <xdr:col>3</xdr:col>
      <xdr:colOff>257175</xdr:colOff>
      <xdr:row>10</xdr:row>
      <xdr:rowOff>118745</xdr:rowOff>
    </xdr:to>
    <xdr:cxnSp>
      <xdr:nvCxnSpPr>
        <xdr:cNvPr id="2" name="Straight Arrow Connector 1"/>
        <xdr:cNvCxnSpPr/>
      </xdr:nvCxnSpPr>
      <xdr:spPr>
        <a:xfrm>
          <a:off x="1504950" y="2687320"/>
          <a:ext cx="0" cy="51435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8</xdr:row>
      <xdr:rowOff>271780</xdr:rowOff>
    </xdr:from>
    <xdr:to>
      <xdr:col>16</xdr:col>
      <xdr:colOff>228600</xdr:colOff>
      <xdr:row>10</xdr:row>
      <xdr:rowOff>142875</xdr:rowOff>
    </xdr:to>
    <xdr:cxnSp>
      <xdr:nvCxnSpPr>
        <xdr:cNvPr id="3" name="Straight Arrow Connector 2"/>
        <xdr:cNvCxnSpPr/>
      </xdr:nvCxnSpPr>
      <xdr:spPr>
        <a:xfrm>
          <a:off x="7172325" y="2711450"/>
          <a:ext cx="0" cy="514350"/>
        </a:xfrm>
        <a:prstGeom prst="straightConnector1">
          <a:avLst/>
        </a:prstGeom>
        <a:ln w="31750" cap="rnd">
          <a:solidFill>
            <a:prstClr val="black"/>
          </a:solidFill>
          <a:round/>
          <a:tailEnd type="arrow" w="med" len="med"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ston\Downloads\2023%20Scoresheet%20-%203.2%20v%20July%2023,%202023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ague Play Report"/>
      <sheetName val="Alternate Play Report"/>
      <sheetName val="Visitor Output"/>
      <sheetName val="Home Output"/>
      <sheetName val="Home Index"/>
      <sheetName val="Visitor Index"/>
      <sheetName val="Rosters"/>
      <sheetName val="Golf Genius Merge"/>
      <sheetName val="Interclub Billing"/>
      <sheetName val="Export Home"/>
      <sheetName val="Export Visitors"/>
      <sheetName val="Roster Index"/>
      <sheetName val="Match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lgolf.com/vid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66FF"/>
  </sheetPr>
  <dimension ref="B2:AE997"/>
  <sheetViews>
    <sheetView tabSelected="1" workbookViewId="0">
      <selection activeCell="G4" sqref="G4"/>
    </sheetView>
  </sheetViews>
  <sheetFormatPr defaultColWidth="14.4285714285714" defaultRowHeight="15" customHeight="1"/>
  <cols>
    <col min="1" max="1" width="7" customWidth="1"/>
    <col min="2" max="2" width="8.85714285714286" customWidth="1"/>
    <col min="3" max="3" width="9.85714285714286" customWidth="1"/>
    <col min="4" max="4" width="17.1428571428571" hidden="1" customWidth="1"/>
    <col min="5" max="5" width="9.42857142857143" customWidth="1"/>
    <col min="6" max="6" width="40.5714285714286" customWidth="1"/>
    <col min="7" max="7" width="9" customWidth="1"/>
    <col min="8" max="8" width="10.8571428571429" hidden="1" customWidth="1"/>
    <col min="9" max="9" width="10.4285714285714" hidden="1" customWidth="1"/>
    <col min="10" max="10" width="13.4285714285714" customWidth="1"/>
    <col min="11" max="11" width="12" customWidth="1"/>
    <col min="12" max="12" width="12.7142857142857" customWidth="1"/>
    <col min="13" max="13" width="13.2857142857143" customWidth="1"/>
    <col min="14" max="14" width="0.142857142857143" customWidth="1"/>
    <col min="15" max="15" width="9.42857142857143" customWidth="1"/>
    <col min="16" max="16" width="9.71428571428571" customWidth="1"/>
    <col min="17" max="17" width="13.2857142857143" hidden="1" customWidth="1"/>
    <col min="18" max="18" width="9.57142857142857" customWidth="1"/>
    <col min="19" max="19" width="40.7142857142857" customWidth="1"/>
    <col min="20" max="20" width="9.42857142857143" customWidth="1"/>
    <col min="21" max="21" width="12" hidden="1" customWidth="1"/>
    <col min="22" max="22" width="11.2857142857143" hidden="1" customWidth="1"/>
    <col min="23" max="23" width="12.4285714285714" customWidth="1"/>
    <col min="24" max="24" width="10.4285714285714" customWidth="1"/>
    <col min="25" max="25" width="12.7142857142857" customWidth="1"/>
    <col min="26" max="26" width="13" customWidth="1"/>
    <col min="27" max="27" width="8.85714285714286" customWidth="1"/>
    <col min="28" max="28" width="35.1428571428571" customWidth="1"/>
    <col min="29" max="33" width="8.85714285714286" customWidth="1"/>
  </cols>
  <sheetData>
    <row r="2" ht="31.5" customHeight="1" spans="2:26">
      <c r="B2" s="22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1.5" customHeight="1" spans="2:26">
      <c r="B3" s="537" t="s">
        <v>1</v>
      </c>
      <c r="C3" s="1"/>
      <c r="D3" s="1"/>
      <c r="E3" s="1"/>
      <c r="F3" s="5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</row>
    <row r="4" ht="31.5" customHeight="1" spans="2:26">
      <c r="B4" s="223"/>
      <c r="C4" s="1"/>
      <c r="D4" s="1"/>
      <c r="E4" s="1"/>
      <c r="F4" s="539" t="s">
        <v>2</v>
      </c>
      <c r="G4" s="540"/>
      <c r="H4" s="1"/>
      <c r="I4" s="1"/>
      <c r="J4" s="1"/>
      <c r="K4" s="1"/>
      <c r="L4" s="1"/>
      <c r="M4" s="586" t="s">
        <v>3</v>
      </c>
      <c r="N4" s="1"/>
      <c r="O4" s="1"/>
      <c r="P4" s="1"/>
      <c r="Q4" s="1"/>
      <c r="R4" s="1"/>
      <c r="S4" s="237" t="s">
        <v>4</v>
      </c>
      <c r="T4" s="1"/>
      <c r="U4" s="1"/>
      <c r="V4" s="1"/>
      <c r="W4" s="1"/>
      <c r="X4" s="1"/>
      <c r="Y4" s="1"/>
      <c r="Z4" s="1"/>
    </row>
    <row r="5" ht="20" customHeight="1" spans="2:26">
      <c r="B5" s="223"/>
      <c r="C5" s="1"/>
      <c r="D5" s="1"/>
      <c r="E5" s="1"/>
      <c r="F5" s="1"/>
      <c r="G5" s="1"/>
      <c r="H5" s="1"/>
      <c r="I5" s="1"/>
      <c r="K5" s="1"/>
      <c r="L5" s="1"/>
      <c r="M5" s="587"/>
      <c r="N5" s="588"/>
      <c r="O5" s="588"/>
      <c r="P5" s="589"/>
      <c r="Q5" s="1"/>
      <c r="R5" s="1"/>
      <c r="S5" s="641" t="str">
        <f>IFERROR(VLOOKUP(G6,Courses!$A$4:$I$25,2),"")</f>
        <v/>
      </c>
      <c r="T5" s="642"/>
      <c r="U5" s="642"/>
      <c r="V5" s="642"/>
      <c r="W5" s="642"/>
      <c r="X5" s="1"/>
      <c r="Y5" s="1"/>
      <c r="Z5" s="1"/>
    </row>
    <row r="6" ht="22.15" customHeight="1" spans="6:26">
      <c r="F6" s="224" t="s">
        <v>5</v>
      </c>
      <c r="G6" s="541"/>
      <c r="K6" s="324"/>
      <c r="L6" s="325" t="s">
        <v>6</v>
      </c>
      <c r="N6" s="326"/>
      <c r="O6" s="327"/>
      <c r="Q6" s="329"/>
      <c r="R6" s="329"/>
      <c r="Y6" s="310"/>
      <c r="Z6" s="310"/>
    </row>
    <row r="7" ht="22.15" customHeight="1" spans="2:24">
      <c r="B7" s="226"/>
      <c r="C7" s="227"/>
      <c r="D7" s="228"/>
      <c r="E7" s="229" t="s">
        <v>7</v>
      </c>
      <c r="F7" s="230" t="s">
        <v>8</v>
      </c>
      <c r="G7" s="231" t="str">
        <f>IFERROR(VLOOKUP(G6,Courses!$A$4:$I$25,3),"")</f>
        <v/>
      </c>
      <c r="H7" s="231"/>
      <c r="I7" s="231"/>
      <c r="J7" s="230"/>
      <c r="M7" s="330"/>
      <c r="N7" s="330"/>
      <c r="S7" s="643" t="s">
        <v>9</v>
      </c>
      <c r="T7" s="417"/>
      <c r="W7" s="28" t="s">
        <v>10</v>
      </c>
      <c r="X7" s="234" t="str">
        <f>IFERROR(VLOOKUP(G6,Courses!$A$4:$O$25,15),"")</f>
        <v/>
      </c>
    </row>
    <row r="8" ht="22.15" customHeight="1" spans="3:24">
      <c r="C8" s="542" t="s">
        <v>11</v>
      </c>
      <c r="D8" s="232"/>
      <c r="E8" s="233" t="s">
        <v>12</v>
      </c>
      <c r="F8" s="234" t="s">
        <v>13</v>
      </c>
      <c r="G8" s="235" t="str">
        <f>IFERROR(VLOOKUP(G6,Courses!$A$4:$M$25,11),"")</f>
        <v/>
      </c>
      <c r="H8" s="236"/>
      <c r="J8" s="332" t="s">
        <v>14</v>
      </c>
      <c r="K8" s="333" t="str">
        <f>IFERROR(VLOOKUP(G6,Courses!$A$4:$M$25,12),"")</f>
        <v/>
      </c>
      <c r="L8" s="543" t="s">
        <v>15</v>
      </c>
      <c r="M8" s="334" t="str">
        <f>IFERROR(VLOOKUP(G6,Courses!$A$4:$M$25,13),"")</f>
        <v/>
      </c>
      <c r="S8" s="644"/>
      <c r="U8" s="645"/>
      <c r="V8" s="645"/>
      <c r="W8" s="335" t="s">
        <v>16</v>
      </c>
      <c r="X8" s="234" t="str">
        <f>IFERROR(VLOOKUP(G6,Courses!$A$4:$O$25,14),"")</f>
        <v/>
      </c>
    </row>
    <row r="9" ht="24" customHeight="1" spans="2:24">
      <c r="B9" s="30"/>
      <c r="C9" s="336" t="s">
        <v>17</v>
      </c>
      <c r="E9" s="542" t="s">
        <v>18</v>
      </c>
      <c r="F9" s="234" t="s">
        <v>19</v>
      </c>
      <c r="G9" s="235" t="str">
        <f>IFERROR(VLOOKUP(G6,Courses!$A$4:$M$25,8),"")</f>
        <v/>
      </c>
      <c r="J9" s="336" t="s">
        <v>14</v>
      </c>
      <c r="K9" s="333" t="str">
        <f>IFERROR(VLOOKUP(G6,Courses!$A$4:$M$25,9),"")</f>
        <v/>
      </c>
      <c r="L9" s="543" t="s">
        <v>15</v>
      </c>
      <c r="M9" s="334" t="str">
        <f>IFERROR(VLOOKUP(G6,Courses!$A$4:$M$25,10),"")</f>
        <v/>
      </c>
      <c r="N9" s="590"/>
      <c r="Q9" s="237"/>
      <c r="S9" s="586"/>
      <c r="T9" s="237"/>
      <c r="W9" s="646" t="s">
        <v>20</v>
      </c>
      <c r="X9" s="338" t="str">
        <f>IFERROR(VLOOKUP(G6,Courses!$A$4:$I$25,4),"")</f>
        <v/>
      </c>
    </row>
    <row r="10" ht="20" customHeight="1" spans="2:26">
      <c r="B10" s="30"/>
      <c r="C10" s="543" t="s">
        <v>21</v>
      </c>
      <c r="E10" s="544" t="s">
        <v>22</v>
      </c>
      <c r="F10" s="240" t="s">
        <v>23</v>
      </c>
      <c r="G10" s="241" t="str">
        <f>IFERROR(VLOOKUP(G6,Courses!$A$4:$M$25,5),"")</f>
        <v/>
      </c>
      <c r="J10" s="336" t="s">
        <v>14</v>
      </c>
      <c r="K10" s="338" t="str">
        <f>IFERROR(VLOOKUP(G6,Courses!$A$4:$M$25,6),"")</f>
        <v/>
      </c>
      <c r="L10" s="591" t="s">
        <v>15</v>
      </c>
      <c r="M10" s="334" t="str">
        <f>IFERROR(VLOOKUP(G6,Courses!$A$4:$M$25,7),"")</f>
        <v/>
      </c>
      <c r="N10" s="592"/>
      <c r="O10" s="339"/>
      <c r="P10" s="339"/>
      <c r="R10" s="339"/>
      <c r="S10" s="647"/>
      <c r="T10" s="339"/>
      <c r="U10" s="429"/>
      <c r="V10" s="429"/>
      <c r="W10" s="648"/>
      <c r="X10" s="648"/>
      <c r="Y10" s="339"/>
      <c r="Z10" s="339"/>
    </row>
    <row r="11" ht="31.15" customHeight="1" spans="2:27">
      <c r="B11" s="545" t="s">
        <v>24</v>
      </c>
      <c r="C11" s="546"/>
      <c r="D11" s="546"/>
      <c r="E11" s="546"/>
      <c r="F11" s="546"/>
      <c r="G11" s="547"/>
      <c r="H11" s="546"/>
      <c r="I11" s="546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426"/>
    </row>
    <row r="12" ht="22.15" customHeight="1" spans="2:27">
      <c r="B12" s="342"/>
      <c r="C12" s="245"/>
      <c r="D12" s="245"/>
      <c r="E12" s="245"/>
      <c r="F12" s="548" t="s">
        <v>25</v>
      </c>
      <c r="G12" s="548"/>
      <c r="H12" s="548"/>
      <c r="I12" s="548"/>
      <c r="J12" s="548"/>
      <c r="K12" s="548"/>
      <c r="L12" s="548"/>
      <c r="M12" s="548"/>
      <c r="N12" s="342"/>
      <c r="O12" s="245"/>
      <c r="P12" s="245"/>
      <c r="Q12" s="245"/>
      <c r="R12" s="245"/>
      <c r="S12" s="548" t="s">
        <v>25</v>
      </c>
      <c r="T12" s="548"/>
      <c r="U12" s="548"/>
      <c r="V12" s="548"/>
      <c r="W12" s="548"/>
      <c r="X12" s="548"/>
      <c r="Y12" s="548"/>
      <c r="Z12" s="548"/>
      <c r="AA12" s="680"/>
    </row>
    <row r="13" ht="28.5" customHeight="1" spans="2:31">
      <c r="B13" s="342"/>
      <c r="C13" s="245"/>
      <c r="D13" s="245"/>
      <c r="E13" s="245"/>
      <c r="F13" s="548"/>
      <c r="G13" s="548"/>
      <c r="H13" s="548"/>
      <c r="I13" s="548"/>
      <c r="J13" s="548"/>
      <c r="K13" s="548"/>
      <c r="L13" s="548"/>
      <c r="M13" s="548"/>
      <c r="N13" s="342"/>
      <c r="O13" s="245"/>
      <c r="P13" s="245"/>
      <c r="Q13" s="245"/>
      <c r="R13" s="245"/>
      <c r="S13" s="548"/>
      <c r="T13" s="548"/>
      <c r="U13" s="548"/>
      <c r="V13" s="548"/>
      <c r="W13" s="548"/>
      <c r="X13" s="548"/>
      <c r="Y13" s="548"/>
      <c r="Z13" s="548"/>
      <c r="AA13" s="680"/>
      <c r="AD13" s="496"/>
      <c r="AE13" s="497"/>
    </row>
    <row r="14" ht="16.5" customHeight="1" spans="2:27">
      <c r="B14" s="248"/>
      <c r="C14" s="248"/>
      <c r="D14" s="250"/>
      <c r="E14" s="549"/>
      <c r="F14" s="251"/>
      <c r="G14" s="252"/>
      <c r="H14" s="248"/>
      <c r="I14" s="248"/>
      <c r="J14" s="248"/>
      <c r="K14" s="343" t="s">
        <v>26</v>
      </c>
      <c r="L14" s="344" t="s">
        <v>27</v>
      </c>
      <c r="M14" s="345"/>
      <c r="N14" s="346" t="s">
        <v>28</v>
      </c>
      <c r="O14" s="347"/>
      <c r="P14" s="252"/>
      <c r="Q14" s="348"/>
      <c r="R14" s="649"/>
      <c r="S14" s="437"/>
      <c r="T14" s="252"/>
      <c r="U14" s="248"/>
      <c r="V14" s="248"/>
      <c r="W14" s="343"/>
      <c r="X14" s="343" t="s">
        <v>26</v>
      </c>
      <c r="Y14" s="344" t="s">
        <v>27</v>
      </c>
      <c r="Z14" s="345"/>
      <c r="AA14" s="680"/>
    </row>
    <row r="15" ht="31.5" customHeight="1" spans="2:27">
      <c r="B15" s="253" t="s">
        <v>28</v>
      </c>
      <c r="C15" s="254" t="s">
        <v>29</v>
      </c>
      <c r="D15" s="255" t="s">
        <v>30</v>
      </c>
      <c r="E15" s="550" t="s">
        <v>7</v>
      </c>
      <c r="F15" s="551" t="s">
        <v>9</v>
      </c>
      <c r="G15" s="254" t="s">
        <v>31</v>
      </c>
      <c r="H15" s="253" t="s">
        <v>32</v>
      </c>
      <c r="I15" s="258" t="s">
        <v>33</v>
      </c>
      <c r="J15" s="349" t="s">
        <v>34</v>
      </c>
      <c r="K15" s="253" t="s">
        <v>35</v>
      </c>
      <c r="L15" s="350" t="s">
        <v>35</v>
      </c>
      <c r="M15" s="350" t="s">
        <v>36</v>
      </c>
      <c r="N15" s="352"/>
      <c r="O15" s="353"/>
      <c r="P15" s="354" t="s">
        <v>29</v>
      </c>
      <c r="Q15" s="355" t="s">
        <v>30</v>
      </c>
      <c r="R15" s="650" t="s">
        <v>7</v>
      </c>
      <c r="S15" s="439" t="s">
        <v>4</v>
      </c>
      <c r="T15" s="254" t="s">
        <v>31</v>
      </c>
      <c r="U15" s="253" t="s">
        <v>32</v>
      </c>
      <c r="V15" s="258" t="s">
        <v>33</v>
      </c>
      <c r="W15" s="349" t="s">
        <v>34</v>
      </c>
      <c r="X15" s="253" t="s">
        <v>35</v>
      </c>
      <c r="Y15" s="350" t="s">
        <v>35</v>
      </c>
      <c r="Z15" s="350" t="s">
        <v>36</v>
      </c>
      <c r="AA15" s="680"/>
    </row>
    <row r="16" ht="19.5" customHeight="1" spans="2:29">
      <c r="B16" s="259">
        <v>1</v>
      </c>
      <c r="C16" s="552"/>
      <c r="D16" s="553" t="e">
        <f>(VLOOKUP(C16,Rosters!$E$4:$I$92,2))</f>
        <v>#N/A</v>
      </c>
      <c r="E16" s="262"/>
      <c r="F16" s="554" t="str">
        <f>IFERROR(VLOOKUP(C16,Rosters!$E$4:$H$92,4),"")</f>
        <v/>
      </c>
      <c r="G16" s="263" t="str">
        <f>IFERROR(MIN(VLOOKUP(C16,Rosters!$E$4:$I$92,5),28.7),"")</f>
        <v/>
      </c>
      <c r="H16" s="264" t="e">
        <f>_xlfn.IFS(E16="b",$G$8/113,E16="m",$G$9/113,E16="f",$G$10/113)*G16+_xlfn.IFS(E16="b",$K$8-$X$9,E16="m",$K$9-$X$9,E16="f",$K$10-$X$9)</f>
        <v>#N/A</v>
      </c>
      <c r="I16" s="593" t="str">
        <f>IFERROR(H16-(MIN(H16:H17,U16:U17)),"")</f>
        <v/>
      </c>
      <c r="J16" s="356" t="str">
        <f>IFERROR(ROUND(0.9*I16,3),"")</f>
        <v/>
      </c>
      <c r="K16" s="594"/>
      <c r="L16" s="595" t="str">
        <f>IFERROR(K16-H16,"")</f>
        <v/>
      </c>
      <c r="M16" s="358"/>
      <c r="N16" s="259">
        <v>1</v>
      </c>
      <c r="O16" s="359"/>
      <c r="P16" s="260"/>
      <c r="Q16" s="553" t="e">
        <f>(VLOOKUP(P16,Rosters!$A$4:$D$92,2))</f>
        <v>#N/A</v>
      </c>
      <c r="R16" s="440"/>
      <c r="S16" s="651" t="str">
        <f>IFERROR(VLOOKUP(P16,Rosters!$A$4:$D$92,3),"")</f>
        <v/>
      </c>
      <c r="T16" s="441" t="str">
        <f>IFERROR(MIN(VLOOKUP(P16,Rosters!$A$4:$D$92,4),28.7),"")</f>
        <v/>
      </c>
      <c r="U16" s="443" t="e">
        <f>_xlfn.IFS(R16="b",$G$8/113,R16="m",$G$9/113,R16="f",$G$10/113)*T16+_xlfn.IFS(R16="b",$K$8-$X$9,R16="m",$K$9-$X$9,R16="f",$K$10-$X$9)</f>
        <v>#N/A</v>
      </c>
      <c r="V16" s="443" t="str">
        <f>IFERROR(U16-(MIN(H16:H17,U16:U17)),"")</f>
        <v/>
      </c>
      <c r="W16" s="265" t="str">
        <f>IFERROR(ROUND(0.9*V16,3),"")</f>
        <v/>
      </c>
      <c r="X16" s="445"/>
      <c r="Y16" s="681" t="str">
        <f>IFERROR(X16-U16,"")</f>
        <v/>
      </c>
      <c r="Z16" s="503"/>
      <c r="AB16" s="682"/>
      <c r="AC16" s="1"/>
    </row>
    <row r="17" ht="19.5" customHeight="1" spans="2:30">
      <c r="B17" s="266"/>
      <c r="C17" s="555"/>
      <c r="D17" s="553" t="e">
        <f>(VLOOKUP(C17,Rosters!$E$4:$I$92,2))</f>
        <v>#N/A</v>
      </c>
      <c r="E17" s="268"/>
      <c r="F17" s="556" t="str">
        <f>IFERROR(VLOOKUP(C17,Rosters!$E$4:$H$92,4),"")</f>
        <v/>
      </c>
      <c r="G17" s="269" t="str">
        <f>IFERROR(MIN(VLOOKUP(C17,Rosters!$E$4:$I$92,5),28.7),"")</f>
        <v/>
      </c>
      <c r="H17" s="264" t="e">
        <f t="shared" ref="H17:H53" si="0">_xlfn.IFS(E17="b",$G$8/113,E17="m",$G$9/113,E17="f",$G$10/113)*G17+_xlfn.IFS(E17="b",$K$8-$X$9,E17="m",$K$9-$X$9,E17="f",$K$10-$X$9)</f>
        <v>#N/A</v>
      </c>
      <c r="I17" s="596" t="str">
        <f>IFERROR(H17-(MIN(H16:H17,U16:U17)),"")</f>
        <v/>
      </c>
      <c r="J17" s="361" t="str">
        <f>IFERROR(ROUND(0.9*I17,3),"")</f>
        <v/>
      </c>
      <c r="K17" s="597"/>
      <c r="L17" s="598" t="str">
        <f t="shared" ref="L17:L53" si="1">IFERROR(K17-H17,"")</f>
        <v/>
      </c>
      <c r="M17" s="599"/>
      <c r="N17" s="600"/>
      <c r="O17" s="601"/>
      <c r="P17" s="555"/>
      <c r="Q17" s="652" t="e">
        <f>(VLOOKUP(P17,Rosters!$A$4:$D$92,2))</f>
        <v>#N/A</v>
      </c>
      <c r="R17" s="653"/>
      <c r="S17" s="654" t="str">
        <f>IFERROR(VLOOKUP(P17,Rosters!$A$4:$D$92,3),"")</f>
        <v/>
      </c>
      <c r="T17" s="655" t="str">
        <f>IFERROR(MIN(VLOOKUP(P17,Rosters!$A$4:$D$92,4),28.7),"")</f>
        <v/>
      </c>
      <c r="U17" s="656" t="e">
        <f>_xlfn.IFS(R17="b",$G$8/113,R17="m",$G$9/113,R17="f",$G$10/113)*T17+_xlfn.IFS(R17="b",$K$8-$X$9,R17="m",$K$9-$X$9,R17="f",$K$10-$X$9)</f>
        <v>#N/A</v>
      </c>
      <c r="V17" s="656" t="str">
        <f>IFERROR(U17-(MIN(H16:H17,U16:U17)),"")</f>
        <v/>
      </c>
      <c r="W17" s="270" t="str">
        <f t="shared" ref="W17:W53" si="2">IFERROR(ROUND(0.9*V17,3),"")</f>
        <v/>
      </c>
      <c r="X17" s="450"/>
      <c r="Y17" s="683" t="str">
        <f t="shared" ref="Y17:Y53" si="3">IFERROR(X17-U17,"")</f>
        <v/>
      </c>
      <c r="Z17" s="506"/>
      <c r="AD17" s="496"/>
    </row>
    <row r="18" ht="19.5" customHeight="1" spans="2:26">
      <c r="B18" s="271">
        <v>2</v>
      </c>
      <c r="C18" s="557"/>
      <c r="D18" s="553" t="e">
        <f>(VLOOKUP(C18,Rosters!$E$4:$I$92,2))</f>
        <v>#N/A</v>
      </c>
      <c r="E18" s="273"/>
      <c r="F18" s="558" t="str">
        <f>IFERROR(VLOOKUP(C18,Rosters!$E$4:$H$92,4),"")</f>
        <v/>
      </c>
      <c r="G18" s="274" t="str">
        <f>IFERROR(MIN(VLOOKUP(C18,Rosters!$E$4:$I$92,5),28.7),"")</f>
        <v/>
      </c>
      <c r="H18" s="264" t="e">
        <f t="shared" si="0"/>
        <v>#N/A</v>
      </c>
      <c r="I18" s="602" t="str">
        <f>IFERROR(H18-(MIN(H18:H19,U18:U19)),"")</f>
        <v/>
      </c>
      <c r="J18" s="603" t="str">
        <f>IFERROR(ROUND(0.9*I18,3),"")</f>
        <v/>
      </c>
      <c r="K18" s="604"/>
      <c r="L18" s="605" t="str">
        <f t="shared" si="1"/>
        <v/>
      </c>
      <c r="M18" s="606"/>
      <c r="N18" s="607">
        <v>2</v>
      </c>
      <c r="O18" s="608"/>
      <c r="P18" s="557"/>
      <c r="Q18" s="657" t="e">
        <f>(VLOOKUP(P18,Rosters!$A$4:$D$92,2))</f>
        <v>#N/A</v>
      </c>
      <c r="R18" s="658"/>
      <c r="S18" s="659" t="str">
        <f>IFERROR(VLOOKUP(P18,Rosters!$A$4:$D$92,3),"")</f>
        <v/>
      </c>
      <c r="T18" s="660" t="str">
        <f>IFERROR(MIN(VLOOKUP(P18,Rosters!$A$4:$D$92,4),28.7),"")</f>
        <v/>
      </c>
      <c r="U18" s="661" t="e">
        <f t="shared" ref="U18:U53" si="4">_xlfn.IFS(R18="b",$G$8/113,R18="m",$G$9/113,R18="f",$G$10/113)*T18+_xlfn.IFS(R18="b",$K$8-$X$9,R18="m",$K$9-$X$9,R18="f",$K$10-$X$9)</f>
        <v>#N/A</v>
      </c>
      <c r="V18" s="661" t="str">
        <f t="shared" ref="V18" si="5">IFERROR(U18-(MIN(H18:H19,U18:U19)),"")</f>
        <v/>
      </c>
      <c r="W18" s="662" t="str">
        <f t="shared" si="2"/>
        <v/>
      </c>
      <c r="X18" s="452"/>
      <c r="Y18" s="684" t="str">
        <f t="shared" si="3"/>
        <v/>
      </c>
      <c r="Z18" s="685"/>
    </row>
    <row r="19" ht="19.5" customHeight="1" spans="2:26">
      <c r="B19" s="276"/>
      <c r="C19" s="298"/>
      <c r="D19" s="553" t="e">
        <f>(VLOOKUP(C19,Rosters!$E$4:$I$92,2))</f>
        <v>#N/A</v>
      </c>
      <c r="E19" s="278"/>
      <c r="F19" s="559" t="str">
        <f>IFERROR(VLOOKUP(C19,Rosters!$E$4:$H$92,4),"")</f>
        <v/>
      </c>
      <c r="G19" s="279" t="str">
        <f>IFERROR(MIN(VLOOKUP(C19,Rosters!$E$4:$I$92,5),28.7),"")</f>
        <v/>
      </c>
      <c r="H19" s="264" t="e">
        <f t="shared" si="0"/>
        <v>#N/A</v>
      </c>
      <c r="I19" s="609" t="str">
        <f>IFERROR(H19-(MIN(H18:H19,U18:U19)),"")</f>
        <v/>
      </c>
      <c r="J19" s="610" t="str">
        <f>IFERROR(ROUND(0.9*I19,3),"")</f>
        <v/>
      </c>
      <c r="K19" s="611"/>
      <c r="L19" s="612" t="str">
        <f t="shared" si="1"/>
        <v/>
      </c>
      <c r="M19" s="613"/>
      <c r="N19" s="614"/>
      <c r="O19" s="615"/>
      <c r="P19" s="298"/>
      <c r="Q19" s="663" t="e">
        <f>(VLOOKUP(P19,Rosters!$A$4:$D$92,2))</f>
        <v>#N/A</v>
      </c>
      <c r="R19" s="458"/>
      <c r="S19" s="664" t="str">
        <f>IFERROR(VLOOKUP(P19,Rosters!$A$4:$D$92,3),"")</f>
        <v/>
      </c>
      <c r="T19" s="665" t="str">
        <f>IFERROR(MIN(VLOOKUP(P19,Rosters!$A$4:$D$92,4),28.7),"")</f>
        <v/>
      </c>
      <c r="U19" s="666" t="e">
        <f t="shared" si="4"/>
        <v>#N/A</v>
      </c>
      <c r="V19" s="666" t="str">
        <f t="shared" ref="V19" si="6">IFERROR(U19-(MIN(H18:H19,U18:U19)),"")</f>
        <v/>
      </c>
      <c r="W19" s="667" t="str">
        <f t="shared" si="2"/>
        <v/>
      </c>
      <c r="X19" s="476"/>
      <c r="Y19" s="686" t="str">
        <f t="shared" si="3"/>
        <v/>
      </c>
      <c r="Z19" s="687"/>
    </row>
    <row r="20" ht="19.5" customHeight="1" spans="2:26">
      <c r="B20" s="281">
        <v>3</v>
      </c>
      <c r="C20" s="295"/>
      <c r="D20" s="553" t="e">
        <f>(VLOOKUP(C20,Rosters!$E$4:$I$92,2))</f>
        <v>#N/A</v>
      </c>
      <c r="E20" s="262"/>
      <c r="F20" s="560" t="str">
        <f>IFERROR(VLOOKUP(C20,Rosters!$E$4:$H$92,4),"")</f>
        <v/>
      </c>
      <c r="G20" s="282" t="str">
        <f>IFERROR(MIN(VLOOKUP(C20,Rosters!$E$4:$I$92,5),28.7),"")</f>
        <v/>
      </c>
      <c r="H20" s="264" t="e">
        <f t="shared" si="0"/>
        <v>#N/A</v>
      </c>
      <c r="I20" s="616" t="str">
        <f t="shared" ref="I20" si="7">IFERROR(H20-(MIN(H20:H21,U20:U21)),"")</f>
        <v/>
      </c>
      <c r="J20" s="617" t="str">
        <f t="shared" ref="J20:J53" si="8">IFERROR(ROUND(0.9*I20,3),"")</f>
        <v/>
      </c>
      <c r="K20" s="262"/>
      <c r="L20" s="618" t="str">
        <f t="shared" si="1"/>
        <v/>
      </c>
      <c r="M20" s="619"/>
      <c r="N20" s="281">
        <v>3</v>
      </c>
      <c r="O20" s="620"/>
      <c r="P20" s="295"/>
      <c r="Q20" s="668" t="e">
        <f>(VLOOKUP(P20,Rosters!$A$4:$D$92,2))</f>
        <v>#N/A</v>
      </c>
      <c r="R20" s="440"/>
      <c r="S20" s="669" t="str">
        <f>IFERROR(VLOOKUP(P20,Rosters!$A$4:$D$92,3),"")</f>
        <v/>
      </c>
      <c r="T20" s="670" t="str">
        <f>IFERROR(MIN(VLOOKUP(P20,Rosters!$A$4:$D$92,4),28.7),"")</f>
        <v/>
      </c>
      <c r="U20" s="671" t="e">
        <f t="shared" si="4"/>
        <v>#N/A</v>
      </c>
      <c r="V20" s="671" t="str">
        <f t="shared" ref="V20" si="9">IFERROR(U20-(MIN(H20:H21,U20:U21)),"")</f>
        <v/>
      </c>
      <c r="W20" s="468" t="str">
        <f t="shared" si="2"/>
        <v/>
      </c>
      <c r="X20" s="440"/>
      <c r="Y20" s="688" t="str">
        <f t="shared" si="3"/>
        <v/>
      </c>
      <c r="Z20" s="512"/>
    </row>
    <row r="21" ht="19.5" customHeight="1" spans="2:29">
      <c r="B21" s="284"/>
      <c r="C21" s="555"/>
      <c r="D21" s="553" t="e">
        <f>(VLOOKUP(C21,Rosters!$E$4:$I$92,2))</f>
        <v>#N/A</v>
      </c>
      <c r="E21" s="268"/>
      <c r="F21" s="561" t="str">
        <f>IFERROR(VLOOKUP(C21,Rosters!$E$4:$H$92,4),"")</f>
        <v/>
      </c>
      <c r="G21" s="269" t="str">
        <f>IFERROR(MIN(VLOOKUP(C21,Rosters!$E$4:$I$92,5),28.7),"")</f>
        <v/>
      </c>
      <c r="H21" s="264" t="e">
        <f t="shared" si="0"/>
        <v>#N/A</v>
      </c>
      <c r="I21" s="621" t="str">
        <f t="shared" ref="I21" si="10">IFERROR(H21-(MIN(H20:H21,U20:U21)),"")</f>
        <v/>
      </c>
      <c r="J21" s="617" t="str">
        <f t="shared" si="8"/>
        <v/>
      </c>
      <c r="K21" s="268"/>
      <c r="L21" s="598" t="str">
        <f t="shared" si="1"/>
        <v/>
      </c>
      <c r="M21" s="599"/>
      <c r="N21" s="600"/>
      <c r="O21" s="601"/>
      <c r="P21" s="555"/>
      <c r="Q21" s="652" t="e">
        <f>(VLOOKUP(P21,Rosters!$A$4:$D$92,2))</f>
        <v>#N/A</v>
      </c>
      <c r="R21" s="653"/>
      <c r="S21" s="654" t="str">
        <f>IFERROR(VLOOKUP(P21,Rosters!$A$4:$D$92,3),"")</f>
        <v/>
      </c>
      <c r="T21" s="655" t="str">
        <f>IFERROR(MIN(VLOOKUP(P21,Rosters!$A$4:$D$92,4),28.7),"")</f>
        <v/>
      </c>
      <c r="U21" s="656" t="e">
        <f t="shared" si="4"/>
        <v>#N/A</v>
      </c>
      <c r="V21" s="656" t="str">
        <f t="shared" ref="V21" si="11">IFERROR(U21-(MIN(H20:H21,U20:U21)),"")</f>
        <v/>
      </c>
      <c r="W21" s="270" t="str">
        <f t="shared" si="2"/>
        <v/>
      </c>
      <c r="X21" s="450"/>
      <c r="Y21" s="683" t="str">
        <f t="shared" si="3"/>
        <v/>
      </c>
      <c r="Z21" s="506"/>
      <c r="AC21" s="52"/>
    </row>
    <row r="22" ht="19.5" customHeight="1" spans="2:26">
      <c r="B22" s="287">
        <v>4</v>
      </c>
      <c r="C22" s="557"/>
      <c r="D22" s="553" t="e">
        <f>(VLOOKUP(C22,Rosters!$E$4:$I$92,2))</f>
        <v>#N/A</v>
      </c>
      <c r="E22" s="273"/>
      <c r="F22" s="562" t="str">
        <f>IFERROR(VLOOKUP(C22,Rosters!$E$4:$H$92,4),"")</f>
        <v/>
      </c>
      <c r="G22" s="274" t="str">
        <f>IFERROR(MIN(VLOOKUP(C22,Rosters!$E$4:$I$92,5),28.7),"")</f>
        <v/>
      </c>
      <c r="H22" s="264" t="e">
        <f t="shared" si="0"/>
        <v>#N/A</v>
      </c>
      <c r="I22" s="622" t="str">
        <f t="shared" ref="I22" si="12">IFERROR(H22-(MIN(H22:H23,U22:U23)),"")</f>
        <v/>
      </c>
      <c r="J22" s="603" t="str">
        <f t="shared" si="8"/>
        <v/>
      </c>
      <c r="K22" s="623"/>
      <c r="L22" s="605" t="str">
        <f t="shared" si="1"/>
        <v/>
      </c>
      <c r="M22" s="606"/>
      <c r="N22" s="607">
        <v>4</v>
      </c>
      <c r="O22" s="608"/>
      <c r="P22" s="557"/>
      <c r="Q22" s="657" t="e">
        <f>(VLOOKUP(P22,Rosters!$A$4:$D$92,2))</f>
        <v>#N/A</v>
      </c>
      <c r="R22" s="658"/>
      <c r="S22" s="659" t="str">
        <f>IFERROR(VLOOKUP(P22,Rosters!$A$4:$D$92,3),"")</f>
        <v/>
      </c>
      <c r="T22" s="660" t="str">
        <f>IFERROR(MIN(VLOOKUP(P22,Rosters!$A$4:$D$92,4),28.7),"")</f>
        <v/>
      </c>
      <c r="U22" s="661" t="e">
        <f t="shared" si="4"/>
        <v>#N/A</v>
      </c>
      <c r="V22" s="661" t="str">
        <f t="shared" ref="V22" si="13">IFERROR(U22-(MIN(H22:H23,U22:U23)),"")</f>
        <v/>
      </c>
      <c r="W22" s="662" t="str">
        <f t="shared" si="2"/>
        <v/>
      </c>
      <c r="X22" s="471"/>
      <c r="Y22" s="689" t="str">
        <f t="shared" si="3"/>
        <v/>
      </c>
      <c r="Z22" s="509"/>
    </row>
    <row r="23" ht="19.5" customHeight="1" spans="2:26">
      <c r="B23" s="289"/>
      <c r="C23" s="298"/>
      <c r="D23" s="553" t="e">
        <f>(VLOOKUP(C23,Rosters!$E$4:$I$92,2))</f>
        <v>#N/A</v>
      </c>
      <c r="E23" s="278"/>
      <c r="F23" s="559" t="str">
        <f>IFERROR(VLOOKUP(C23,Rosters!$E$4:$H$92,4),"")</f>
        <v/>
      </c>
      <c r="G23" s="279" t="str">
        <f>IFERROR(MIN(VLOOKUP(C23,Rosters!$E$4:$I$92,5),28.7),"")</f>
        <v/>
      </c>
      <c r="H23" s="264" t="e">
        <f t="shared" si="0"/>
        <v>#N/A</v>
      </c>
      <c r="I23" s="624" t="str">
        <f t="shared" ref="I23" si="14">IFERROR(H23-(MIN(H22:H23,U22:U23)),"")</f>
        <v/>
      </c>
      <c r="J23" s="610" t="str">
        <f t="shared" si="8"/>
        <v/>
      </c>
      <c r="K23" s="305"/>
      <c r="L23" s="612" t="str">
        <f t="shared" si="1"/>
        <v/>
      </c>
      <c r="M23" s="613"/>
      <c r="N23" s="614"/>
      <c r="O23" s="615"/>
      <c r="P23" s="298"/>
      <c r="Q23" s="663" t="e">
        <f>(VLOOKUP(P23,Rosters!$A$4:$D$92,2))</f>
        <v>#N/A</v>
      </c>
      <c r="R23" s="458"/>
      <c r="S23" s="664" t="str">
        <f>IFERROR(VLOOKUP(P23,Rosters!$A$4:$D$92,3),"")</f>
        <v/>
      </c>
      <c r="T23" s="665" t="str">
        <f>IFERROR(MIN(VLOOKUP(P23,Rosters!$A$4:$D$92,4),28.7),"")</f>
        <v/>
      </c>
      <c r="U23" s="666" t="e">
        <f t="shared" si="4"/>
        <v>#N/A</v>
      </c>
      <c r="V23" s="666" t="str">
        <f t="shared" ref="V23:V24" si="15">IFERROR(U23-(MIN(H22:H23,U22:U23)),"")</f>
        <v/>
      </c>
      <c r="W23" s="667" t="str">
        <f t="shared" si="2"/>
        <v/>
      </c>
      <c r="X23" s="473"/>
      <c r="Y23" s="690" t="str">
        <f t="shared" si="3"/>
        <v/>
      </c>
      <c r="Z23" s="511"/>
    </row>
    <row r="24" ht="19.5" customHeight="1" spans="2:26">
      <c r="B24" s="281">
        <v>5</v>
      </c>
      <c r="C24" s="295"/>
      <c r="D24" s="553" t="e">
        <f>(VLOOKUP(C24,Rosters!$E$4:$I$92,2))</f>
        <v>#N/A</v>
      </c>
      <c r="E24" s="262"/>
      <c r="F24" s="560" t="str">
        <f>IFERROR(VLOOKUP(C24,Rosters!$E$4:$H$92,4),"")</f>
        <v/>
      </c>
      <c r="G24" s="282" t="str">
        <f>IFERROR(MIN(VLOOKUP(C24,Rosters!$E$4:$I$92,5),28.7),"")</f>
        <v/>
      </c>
      <c r="H24" s="264" t="e">
        <f t="shared" si="0"/>
        <v>#N/A</v>
      </c>
      <c r="I24" s="616" t="str">
        <f t="shared" ref="I24" si="16">IFERROR(H24-(MIN(H24:H25,U24:U25)),"")</f>
        <v/>
      </c>
      <c r="J24" s="617" t="str">
        <f t="shared" si="8"/>
        <v/>
      </c>
      <c r="K24" s="262"/>
      <c r="L24" s="618" t="str">
        <f t="shared" si="1"/>
        <v/>
      </c>
      <c r="M24" s="619"/>
      <c r="N24" s="281">
        <v>5</v>
      </c>
      <c r="O24" s="620"/>
      <c r="P24" s="295"/>
      <c r="Q24" s="668" t="e">
        <f>(VLOOKUP(P24,Rosters!$A$4:$D$92,2))</f>
        <v>#N/A</v>
      </c>
      <c r="R24" s="440"/>
      <c r="S24" s="669" t="str">
        <f>IFERROR(VLOOKUP(P24,Rosters!$A$4:$D$92,3),"")</f>
        <v/>
      </c>
      <c r="T24" s="670" t="str">
        <f>IFERROR(MIN(VLOOKUP(P24,Rosters!$A$4:$D$92,4),28.7),"")</f>
        <v/>
      </c>
      <c r="U24" s="671" t="e">
        <f t="shared" si="4"/>
        <v>#N/A</v>
      </c>
      <c r="V24" s="671" t="str">
        <f>IFERROR(U24-(MIN(H24:H25,U24:U25)),"")</f>
        <v/>
      </c>
      <c r="W24" s="468" t="str">
        <f t="shared" si="2"/>
        <v/>
      </c>
      <c r="X24" s="440"/>
      <c r="Y24" s="688" t="str">
        <f t="shared" si="3"/>
        <v/>
      </c>
      <c r="Z24" s="512"/>
    </row>
    <row r="25" ht="19.5" customHeight="1" spans="2:26">
      <c r="B25" s="284"/>
      <c r="C25" s="555"/>
      <c r="D25" s="553" t="e">
        <f>(VLOOKUP(C25,Rosters!$E$4:$I$92,2))</f>
        <v>#N/A</v>
      </c>
      <c r="E25" s="268"/>
      <c r="F25" s="563" t="str">
        <f>IFERROR(VLOOKUP(C25,Rosters!$E$4:$H$92,4),"")</f>
        <v/>
      </c>
      <c r="G25" s="269" t="str">
        <f>IFERROR(MIN(VLOOKUP(C25,Rosters!$E$4:$I$92,5),28.7),"")</f>
        <v/>
      </c>
      <c r="H25" s="264" t="e">
        <f t="shared" si="0"/>
        <v>#N/A</v>
      </c>
      <c r="I25" s="621" t="str">
        <f t="shared" ref="I25" si="17">IFERROR(H25-(MIN(H24:H25,U24:U25)),"")</f>
        <v/>
      </c>
      <c r="J25" s="361" t="str">
        <f t="shared" si="8"/>
        <v/>
      </c>
      <c r="K25" s="268"/>
      <c r="L25" s="598" t="str">
        <f t="shared" si="1"/>
        <v/>
      </c>
      <c r="M25" s="599"/>
      <c r="N25" s="600"/>
      <c r="O25" s="601"/>
      <c r="P25" s="555"/>
      <c r="Q25" s="652" t="e">
        <f>(VLOOKUP(P25,Rosters!$A$4:$D$92,2))</f>
        <v>#N/A</v>
      </c>
      <c r="R25" s="653"/>
      <c r="S25" s="654" t="str">
        <f>IFERROR(VLOOKUP(P25,Rosters!$A$4:$D$92,3),"")</f>
        <v/>
      </c>
      <c r="T25" s="655" t="str">
        <f>IFERROR(MIN(VLOOKUP(P25,Rosters!$A$4:$D$92,4),28.7),"")</f>
        <v/>
      </c>
      <c r="U25" s="656" t="e">
        <f t="shared" si="4"/>
        <v>#N/A</v>
      </c>
      <c r="V25" s="656" t="str">
        <f t="shared" ref="V25:V49" si="18">IFERROR(U25-(MIN(H24:H25,U24:U25)),"")</f>
        <v/>
      </c>
      <c r="W25" s="270" t="str">
        <f t="shared" si="2"/>
        <v/>
      </c>
      <c r="X25" s="450"/>
      <c r="Y25" s="683" t="str">
        <f t="shared" si="3"/>
        <v/>
      </c>
      <c r="Z25" s="506"/>
    </row>
    <row r="26" ht="19.5" customHeight="1" spans="2:26">
      <c r="B26" s="287">
        <v>6</v>
      </c>
      <c r="C26" s="557"/>
      <c r="D26" s="553" t="e">
        <f>(VLOOKUP(C26,Rosters!$E$4:$I$92,2))</f>
        <v>#N/A</v>
      </c>
      <c r="E26" s="290"/>
      <c r="F26" s="564" t="str">
        <f>IFERROR(VLOOKUP(C26,Rosters!$E$4:$H$92,4),"")</f>
        <v/>
      </c>
      <c r="G26" s="291" t="str">
        <f>IFERROR(MIN(VLOOKUP(C26,Rosters!$E$4:$I$92,5),28.7),"")</f>
        <v/>
      </c>
      <c r="H26" s="264" t="e">
        <f t="shared" si="0"/>
        <v>#N/A</v>
      </c>
      <c r="I26" s="622" t="str">
        <f t="shared" ref="I26" si="19">IFERROR(H26-(MIN(H26:H27,U26:U27)),"")</f>
        <v/>
      </c>
      <c r="J26" s="603" t="str">
        <f t="shared" si="8"/>
        <v/>
      </c>
      <c r="K26" s="625"/>
      <c r="L26" s="605" t="str">
        <f t="shared" si="1"/>
        <v/>
      </c>
      <c r="M26" s="606"/>
      <c r="N26" s="607">
        <v>6</v>
      </c>
      <c r="O26" s="608"/>
      <c r="P26" s="557"/>
      <c r="Q26" s="657" t="e">
        <f>(VLOOKUP(P26,Rosters!$A$4:$D$92,2))</f>
        <v>#N/A</v>
      </c>
      <c r="R26" s="658"/>
      <c r="S26" s="659" t="str">
        <f>IFERROR(VLOOKUP(P26,Rosters!$A$4:$D$92,3),"")</f>
        <v/>
      </c>
      <c r="T26" s="660" t="str">
        <f>IFERROR(MIN(VLOOKUP(P26,Rosters!$A$4:$D$92,4),28.7),"")</f>
        <v/>
      </c>
      <c r="U26" s="661" t="e">
        <f t="shared" si="4"/>
        <v>#N/A</v>
      </c>
      <c r="V26" s="661" t="str">
        <f t="shared" ref="V26:V50" si="20">IFERROR(U26-(MIN(H26:H27,U26:U27)),"")</f>
        <v/>
      </c>
      <c r="W26" s="662" t="str">
        <f t="shared" si="2"/>
        <v/>
      </c>
      <c r="X26" s="471"/>
      <c r="Y26" s="689" t="str">
        <f t="shared" si="3"/>
        <v/>
      </c>
      <c r="Z26" s="509"/>
    </row>
    <row r="27" ht="19.5" customHeight="1" spans="2:26">
      <c r="B27" s="289"/>
      <c r="C27" s="298"/>
      <c r="D27" s="553" t="e">
        <f>(VLOOKUP(C27,Rosters!$E$4:$I$92,2))</f>
        <v>#N/A</v>
      </c>
      <c r="E27" s="292"/>
      <c r="F27" s="565" t="str">
        <f>IFERROR(VLOOKUP(C27,Rosters!$E$4:$H$92,4),"")</f>
        <v/>
      </c>
      <c r="G27" s="293" t="str">
        <f>IFERROR(MIN(VLOOKUP(C27,Rosters!$E$4:$I$92,5),28.7),"")</f>
        <v/>
      </c>
      <c r="H27" s="264" t="e">
        <f t="shared" si="0"/>
        <v>#N/A</v>
      </c>
      <c r="I27" s="624" t="str">
        <f t="shared" ref="I27" si="21">IFERROR(H27-(MIN(H26:H27,U26:U27)),"")</f>
        <v/>
      </c>
      <c r="J27" s="610" t="str">
        <f t="shared" si="8"/>
        <v/>
      </c>
      <c r="K27" s="305"/>
      <c r="L27" s="612" t="str">
        <f t="shared" si="1"/>
        <v/>
      </c>
      <c r="M27" s="613"/>
      <c r="N27" s="614"/>
      <c r="O27" s="615"/>
      <c r="P27" s="298"/>
      <c r="Q27" s="663" t="e">
        <f>(VLOOKUP(P27,Rosters!$A$4:$D$92,2))</f>
        <v>#N/A</v>
      </c>
      <c r="R27" s="458"/>
      <c r="S27" s="664" t="str">
        <f>IFERROR(VLOOKUP(P27,Rosters!$A$4:$D$92,3),"")</f>
        <v/>
      </c>
      <c r="T27" s="665" t="str">
        <f>IFERROR(MIN(VLOOKUP(P27,Rosters!$A$4:$D$92,4),28.7),"")</f>
        <v/>
      </c>
      <c r="U27" s="666" t="e">
        <f t="shared" si="4"/>
        <v>#N/A</v>
      </c>
      <c r="V27" s="666" t="str">
        <f t="shared" ref="V27:V51" si="22">IFERROR(U27-(MIN(H26:H27,U26:U27)),"")</f>
        <v/>
      </c>
      <c r="W27" s="667" t="str">
        <f t="shared" si="2"/>
        <v/>
      </c>
      <c r="X27" s="474"/>
      <c r="Y27" s="690" t="str">
        <f t="shared" si="3"/>
        <v/>
      </c>
      <c r="Z27" s="511"/>
    </row>
    <row r="28" ht="19.5" customHeight="1" spans="2:26">
      <c r="B28" s="294">
        <v>7</v>
      </c>
      <c r="C28" s="295"/>
      <c r="D28" s="553" t="e">
        <f>(VLOOKUP(C28,Rosters!$E$4:$I$92,2))</f>
        <v>#N/A</v>
      </c>
      <c r="E28" s="262"/>
      <c r="F28" s="560" t="str">
        <f>IFERROR(VLOOKUP(C28,Rosters!$E$4:$H$92,4),"")</f>
        <v/>
      </c>
      <c r="G28" s="282" t="str">
        <f>IFERROR(MIN(VLOOKUP(C28,Rosters!$E$4:$I$92,5),28.7),"")</f>
        <v/>
      </c>
      <c r="H28" s="264" t="e">
        <f t="shared" si="0"/>
        <v>#N/A</v>
      </c>
      <c r="I28" s="616" t="str">
        <f t="shared" ref="I28" si="23">IFERROR(H28-(MIN(H28:H29,U28:U29)),"")</f>
        <v/>
      </c>
      <c r="J28" s="617" t="str">
        <f t="shared" si="8"/>
        <v/>
      </c>
      <c r="K28" s="262"/>
      <c r="L28" s="618" t="str">
        <f t="shared" si="1"/>
        <v/>
      </c>
      <c r="M28" s="619"/>
      <c r="N28" s="626">
        <v>7</v>
      </c>
      <c r="O28" s="620"/>
      <c r="P28" s="295"/>
      <c r="Q28" s="668" t="e">
        <f>(VLOOKUP(P28,Rosters!$A$4:$D$92,2))</f>
        <v>#N/A</v>
      </c>
      <c r="R28" s="440"/>
      <c r="S28" s="669" t="str">
        <f>IFERROR(VLOOKUP(P28,Rosters!$A$4:$D$92,3),"")</f>
        <v/>
      </c>
      <c r="T28" s="670" t="str">
        <f>IFERROR(MIN(VLOOKUP(P28,Rosters!$A$4:$D$92,4),28.7),"")</f>
        <v/>
      </c>
      <c r="U28" s="671" t="e">
        <f t="shared" si="4"/>
        <v>#N/A</v>
      </c>
      <c r="V28" s="671" t="str">
        <f t="shared" ref="V28" si="24">IFERROR(U28-(MIN(H28:H29,U28:U29)),"")</f>
        <v/>
      </c>
      <c r="W28" s="468" t="str">
        <f t="shared" si="2"/>
        <v/>
      </c>
      <c r="X28" s="440"/>
      <c r="Y28" s="688" t="str">
        <f t="shared" si="3"/>
        <v/>
      </c>
      <c r="Z28" s="512"/>
    </row>
    <row r="29" ht="19.5" customHeight="1" spans="2:26">
      <c r="B29" s="296"/>
      <c r="C29" s="555"/>
      <c r="D29" s="553" t="e">
        <f>(VLOOKUP(C29,Rosters!$E$4:$I$92,2))</f>
        <v>#N/A</v>
      </c>
      <c r="E29" s="268"/>
      <c r="F29" s="563" t="str">
        <f>IFERROR(VLOOKUP(C29,Rosters!$E$4:$H$92,4),"")</f>
        <v/>
      </c>
      <c r="G29" s="307" t="str">
        <f>IFERROR(MIN(VLOOKUP(C29,Rosters!$E$4:$I$92,5),28.7),"")</f>
        <v/>
      </c>
      <c r="H29" s="566" t="e">
        <f t="shared" si="0"/>
        <v>#N/A</v>
      </c>
      <c r="I29" s="596" t="str">
        <f t="shared" ref="I29" si="25">IFERROR(H29-(MIN(H28:H29,U28:U29)),"")</f>
        <v/>
      </c>
      <c r="J29" s="361" t="str">
        <f t="shared" si="8"/>
        <v/>
      </c>
      <c r="K29" s="268"/>
      <c r="L29" s="598" t="str">
        <f t="shared" si="1"/>
        <v/>
      </c>
      <c r="M29" s="599"/>
      <c r="N29" s="627"/>
      <c r="O29" s="601"/>
      <c r="P29" s="555"/>
      <c r="Q29" s="652" t="e">
        <f>(VLOOKUP(P29,Rosters!$A$4:$D$92,2))</f>
        <v>#N/A</v>
      </c>
      <c r="R29" s="672"/>
      <c r="S29" s="654" t="str">
        <f>IFERROR(VLOOKUP(P29,Rosters!$A$4:$D$92,3),"")</f>
        <v/>
      </c>
      <c r="T29" s="655" t="str">
        <f>IFERROR(MIN(VLOOKUP(P29,Rosters!$A$4:$D$92,4),28.7),"")</f>
        <v/>
      </c>
      <c r="U29" s="656" t="e">
        <f t="shared" si="4"/>
        <v>#N/A</v>
      </c>
      <c r="V29" s="656" t="str">
        <f t="shared" ref="V29" si="26">IFERROR(U29-(MIN(H28:H29,U28:U29)),"")</f>
        <v/>
      </c>
      <c r="W29" s="270" t="str">
        <f t="shared" si="2"/>
        <v/>
      </c>
      <c r="X29" s="450"/>
      <c r="Y29" s="683" t="str">
        <f t="shared" si="3"/>
        <v/>
      </c>
      <c r="Z29" s="506"/>
    </row>
    <row r="30" ht="19.5" customHeight="1" spans="2:26">
      <c r="B30" s="287">
        <v>8</v>
      </c>
      <c r="C30" s="557"/>
      <c r="D30" s="553" t="e">
        <f>(VLOOKUP(C30,Rosters!$E$4:$I$92,2))</f>
        <v>#N/A</v>
      </c>
      <c r="E30" s="290"/>
      <c r="F30" s="564" t="str">
        <f>IFERROR(VLOOKUP(C30,Rosters!$E$4:$H$92,4),"")</f>
        <v/>
      </c>
      <c r="G30" s="567" t="str">
        <f>IFERROR(MIN(VLOOKUP(C30,Rosters!$E$4:$I$92,5),28.7),"")</f>
        <v/>
      </c>
      <c r="H30" s="568" t="e">
        <f t="shared" si="0"/>
        <v>#N/A</v>
      </c>
      <c r="I30" s="628" t="str">
        <f t="shared" ref="I30" si="27">IFERROR(H30-(MIN(H30:H31,U30:U31)),"")</f>
        <v/>
      </c>
      <c r="J30" s="603" t="str">
        <f t="shared" si="8"/>
        <v/>
      </c>
      <c r="K30" s="625"/>
      <c r="L30" s="605" t="str">
        <f t="shared" si="1"/>
        <v/>
      </c>
      <c r="M30" s="629"/>
      <c r="N30" s="607">
        <v>8</v>
      </c>
      <c r="O30" s="608"/>
      <c r="P30" s="557"/>
      <c r="Q30" s="657" t="e">
        <f>(VLOOKUP(P30,Rosters!$A$4:$D$92,2))</f>
        <v>#N/A</v>
      </c>
      <c r="R30" s="658"/>
      <c r="S30" s="659" t="str">
        <f>IFERROR(VLOOKUP(P30,Rosters!$A$4:$D$92,3),"")</f>
        <v/>
      </c>
      <c r="T30" s="660" t="str">
        <f>IFERROR(MIN(VLOOKUP(P30,Rosters!$A$4:$D$92,4),28.7),"")</f>
        <v/>
      </c>
      <c r="U30" s="661" t="e">
        <f t="shared" si="4"/>
        <v>#N/A</v>
      </c>
      <c r="V30" s="661" t="str">
        <f>IFERROR(U30-(MIN(H30:H31,U30:U31)),"")</f>
        <v/>
      </c>
      <c r="W30" s="662" t="str">
        <f t="shared" si="2"/>
        <v/>
      </c>
      <c r="X30" s="471"/>
      <c r="Y30" s="689" t="str">
        <f t="shared" si="3"/>
        <v/>
      </c>
      <c r="Z30" s="509"/>
    </row>
    <row r="31" ht="19.5" customHeight="1" spans="2:26">
      <c r="B31" s="289"/>
      <c r="C31" s="298"/>
      <c r="D31" s="553" t="e">
        <f>(VLOOKUP(C31,Rosters!$E$4:$I$92,2))</f>
        <v>#N/A</v>
      </c>
      <c r="E31" s="292"/>
      <c r="F31" s="565" t="str">
        <f>IFERROR(VLOOKUP(C31,Rosters!$E$4:$H$92,4),"")</f>
        <v/>
      </c>
      <c r="G31" s="569" t="str">
        <f>IFERROR(MIN(VLOOKUP(C31,Rosters!$E$4:$I$92,5),28.7),"")</f>
        <v/>
      </c>
      <c r="H31" s="570" t="e">
        <f t="shared" si="0"/>
        <v>#N/A</v>
      </c>
      <c r="I31" s="630" t="str">
        <f t="shared" ref="I31" si="28">IFERROR(H31-(MIN(H30:H31,U30:U31)),"")</f>
        <v/>
      </c>
      <c r="J31" s="610" t="str">
        <f t="shared" si="8"/>
        <v/>
      </c>
      <c r="K31" s="305"/>
      <c r="L31" s="612" t="str">
        <f t="shared" si="1"/>
        <v/>
      </c>
      <c r="M31" s="631"/>
      <c r="N31" s="614"/>
      <c r="O31" s="615"/>
      <c r="P31" s="298"/>
      <c r="Q31" s="663" t="e">
        <f>(VLOOKUP(P31,Rosters!$A$4:$D$92,2))</f>
        <v>#N/A</v>
      </c>
      <c r="R31" s="476"/>
      <c r="S31" s="664" t="str">
        <f>IFERROR(VLOOKUP(P31,Rosters!$A$4:$D$92,3),"")</f>
        <v/>
      </c>
      <c r="T31" s="665" t="str">
        <f>IFERROR(MIN(VLOOKUP(P31,Rosters!$A$4:$D$92,4),28.7),"")</f>
        <v/>
      </c>
      <c r="U31" s="666" t="e">
        <f t="shared" si="4"/>
        <v>#N/A</v>
      </c>
      <c r="V31" s="666" t="str">
        <f t="shared" si="18"/>
        <v/>
      </c>
      <c r="W31" s="667" t="str">
        <f t="shared" si="2"/>
        <v/>
      </c>
      <c r="X31" s="474"/>
      <c r="Y31" s="690" t="str">
        <f t="shared" si="3"/>
        <v/>
      </c>
      <c r="Z31" s="517"/>
    </row>
    <row r="32" ht="19.5" customHeight="1" spans="2:26">
      <c r="B32" s="281">
        <v>9</v>
      </c>
      <c r="C32" s="295"/>
      <c r="D32" s="553" t="e">
        <f>(VLOOKUP(C32,Rosters!$E$4:$I$92,2))</f>
        <v>#N/A</v>
      </c>
      <c r="E32" s="262"/>
      <c r="F32" s="560" t="str">
        <f>IFERROR(VLOOKUP(C32,Rosters!$E$4:$H$92,4),"")</f>
        <v/>
      </c>
      <c r="G32" s="282" t="str">
        <f>IFERROR(MIN(VLOOKUP(C32,Rosters!$E$4:$I$92,5),28.7),"")</f>
        <v/>
      </c>
      <c r="H32" s="264" t="e">
        <f t="shared" si="0"/>
        <v>#N/A</v>
      </c>
      <c r="I32" s="632" t="str">
        <f t="shared" ref="I32" si="29">IFERROR(H32-(MIN(H32:H33,U32:U33)),"")</f>
        <v/>
      </c>
      <c r="J32" s="617" t="str">
        <f t="shared" si="8"/>
        <v/>
      </c>
      <c r="K32" s="262"/>
      <c r="L32" s="618" t="str">
        <f t="shared" si="1"/>
        <v/>
      </c>
      <c r="M32" s="619"/>
      <c r="N32" s="281">
        <v>9</v>
      </c>
      <c r="O32" s="620"/>
      <c r="P32" s="295"/>
      <c r="Q32" s="668" t="e">
        <f>(VLOOKUP(P32,Rosters!$A$4:$D$92,2))</f>
        <v>#N/A</v>
      </c>
      <c r="R32" s="440"/>
      <c r="S32" s="669" t="str">
        <f>IFERROR(VLOOKUP(P32,Rosters!$A$4:$D$92,3),"")</f>
        <v/>
      </c>
      <c r="T32" s="670" t="str">
        <f>IFERROR(MIN(VLOOKUP(P32,Rosters!$A$4:$D$92,4),28.7),"")</f>
        <v/>
      </c>
      <c r="U32" s="671" t="e">
        <f t="shared" si="4"/>
        <v>#N/A</v>
      </c>
      <c r="V32" s="671" t="str">
        <f t="shared" si="20"/>
        <v/>
      </c>
      <c r="W32" s="468" t="str">
        <f t="shared" si="2"/>
        <v/>
      </c>
      <c r="X32" s="440"/>
      <c r="Y32" s="688" t="str">
        <f t="shared" si="3"/>
        <v/>
      </c>
      <c r="Z32" s="512"/>
    </row>
    <row r="33" ht="19.5" customHeight="1" spans="2:26">
      <c r="B33" s="266"/>
      <c r="C33" s="555"/>
      <c r="D33" s="553" t="e">
        <f>(VLOOKUP(C33,Rosters!$E$4:$I$92,2))</f>
        <v>#N/A</v>
      </c>
      <c r="E33" s="268"/>
      <c r="F33" s="563" t="str">
        <f>IFERROR(VLOOKUP(C33,Rosters!$E$4:$H$92,4),"")</f>
        <v/>
      </c>
      <c r="G33" s="269" t="str">
        <f>IFERROR(MIN(VLOOKUP(C33,Rosters!$E$4:$I$92,5),28.7),"")</f>
        <v/>
      </c>
      <c r="H33" s="264" t="e">
        <f t="shared" si="0"/>
        <v>#N/A</v>
      </c>
      <c r="I33" s="621" t="str">
        <f t="shared" ref="I33" si="30">IFERROR(H33-(MIN(H32:H33,U32:U33)),"")</f>
        <v/>
      </c>
      <c r="J33" s="361" t="str">
        <f t="shared" si="8"/>
        <v/>
      </c>
      <c r="K33" s="268"/>
      <c r="L33" s="598" t="str">
        <f t="shared" si="1"/>
        <v/>
      </c>
      <c r="M33" s="599"/>
      <c r="N33" s="600"/>
      <c r="O33" s="601"/>
      <c r="P33" s="555"/>
      <c r="Q33" s="652" t="e">
        <f>(VLOOKUP(P33,Rosters!$A$4:$D$92,2))</f>
        <v>#N/A</v>
      </c>
      <c r="R33" s="672"/>
      <c r="S33" s="654" t="str">
        <f>IFERROR(VLOOKUP(P33,Rosters!$A$4:$D$92,3),"")</f>
        <v/>
      </c>
      <c r="T33" s="655" t="str">
        <f>IFERROR(MIN(VLOOKUP(P33,Rosters!$A$4:$D$92,4),28.7),"")</f>
        <v/>
      </c>
      <c r="U33" s="656" t="e">
        <f t="shared" si="4"/>
        <v>#N/A</v>
      </c>
      <c r="V33" s="656" t="str">
        <f t="shared" si="22"/>
        <v/>
      </c>
      <c r="W33" s="270" t="str">
        <f t="shared" si="2"/>
        <v/>
      </c>
      <c r="X33" s="450"/>
      <c r="Y33" s="683" t="str">
        <f t="shared" si="3"/>
        <v/>
      </c>
      <c r="Z33" s="520"/>
    </row>
    <row r="34" ht="19.5" customHeight="1" spans="2:29">
      <c r="B34" s="271">
        <v>10</v>
      </c>
      <c r="C34" s="557"/>
      <c r="D34" s="553" t="e">
        <f>(VLOOKUP(C34,Rosters!$E$4:$I$92,2))</f>
        <v>#N/A</v>
      </c>
      <c r="E34" s="290"/>
      <c r="F34" s="564" t="str">
        <f>IFERROR(VLOOKUP(C34,Rosters!$E$4:$H$92,4),"")</f>
        <v/>
      </c>
      <c r="G34" s="291" t="str">
        <f>IFERROR(MIN(VLOOKUP(C34,Rosters!$E$4:$I$92,5),28.7),"")</f>
        <v/>
      </c>
      <c r="H34" s="264" t="e">
        <f t="shared" si="0"/>
        <v>#N/A</v>
      </c>
      <c r="I34" s="622" t="str">
        <f t="shared" ref="I34" si="31">IFERROR(H34-(MIN(H34:H35,U34:U35)),"")</f>
        <v/>
      </c>
      <c r="J34" s="603" t="str">
        <f t="shared" si="8"/>
        <v/>
      </c>
      <c r="K34" s="625"/>
      <c r="L34" s="605" t="str">
        <f t="shared" si="1"/>
        <v/>
      </c>
      <c r="M34" s="629"/>
      <c r="N34" s="607">
        <v>10</v>
      </c>
      <c r="O34" s="608"/>
      <c r="P34" s="557"/>
      <c r="Q34" s="657" t="e">
        <f>(VLOOKUP(P34,Rosters!$A$4:$D$92,2))</f>
        <v>#N/A</v>
      </c>
      <c r="R34" s="658"/>
      <c r="S34" s="659" t="str">
        <f>IFERROR(VLOOKUP(P34,Rosters!$A$4:$D$92,3),"")</f>
        <v/>
      </c>
      <c r="T34" s="660" t="str">
        <f>IFERROR(MIN(VLOOKUP(P34,Rosters!$A$4:$D$92,4),28.7),"")</f>
        <v/>
      </c>
      <c r="U34" s="661" t="e">
        <f t="shared" si="4"/>
        <v>#N/A</v>
      </c>
      <c r="V34" s="661" t="str">
        <f t="shared" ref="V34" si="32">IFERROR(U34-(MIN(H34:H35,U34:U35)),"")</f>
        <v/>
      </c>
      <c r="W34" s="662" t="str">
        <f t="shared" si="2"/>
        <v/>
      </c>
      <c r="X34" s="477"/>
      <c r="Y34" s="689" t="str">
        <f t="shared" si="3"/>
        <v/>
      </c>
      <c r="Z34" s="509"/>
      <c r="AC34" s="496"/>
    </row>
    <row r="35" ht="19.5" customHeight="1" spans="2:26">
      <c r="B35" s="276"/>
      <c r="C35" s="298"/>
      <c r="D35" s="553" t="e">
        <f>(VLOOKUP(C35,Rosters!$E$4:$I$92,2))</f>
        <v>#N/A</v>
      </c>
      <c r="E35" s="292"/>
      <c r="F35" s="565" t="str">
        <f>IFERROR(VLOOKUP(C35,Rosters!$E$4:$H$92,4),"")</f>
        <v/>
      </c>
      <c r="G35" s="293" t="str">
        <f>IFERROR(MIN(VLOOKUP(C35,Rosters!$E$4:$I$92,5),28.7),"")</f>
        <v/>
      </c>
      <c r="H35" s="264" t="e">
        <f t="shared" si="0"/>
        <v>#N/A</v>
      </c>
      <c r="I35" s="624" t="str">
        <f t="shared" ref="I35" si="33">IFERROR(H35-(MIN(H34:H35,U34:U35)),"")</f>
        <v/>
      </c>
      <c r="J35" s="610" t="str">
        <f t="shared" si="8"/>
        <v/>
      </c>
      <c r="K35" s="305"/>
      <c r="L35" s="612" t="str">
        <f t="shared" si="1"/>
        <v/>
      </c>
      <c r="M35" s="631"/>
      <c r="N35" s="614"/>
      <c r="O35" s="615"/>
      <c r="P35" s="298"/>
      <c r="Q35" s="663" t="e">
        <f>(VLOOKUP(P35,Rosters!$A$4:$D$92,2))</f>
        <v>#N/A</v>
      </c>
      <c r="R35" s="476"/>
      <c r="S35" s="664" t="str">
        <f>IFERROR(VLOOKUP(P35,Rosters!$A$4:$D$92,3),"")</f>
        <v/>
      </c>
      <c r="T35" s="665" t="str">
        <f>IFERROR(MIN(VLOOKUP(P35,Rosters!$A$4:$D$92,4),28.7),"")</f>
        <v/>
      </c>
      <c r="U35" s="666" t="e">
        <f t="shared" si="4"/>
        <v>#N/A</v>
      </c>
      <c r="V35" s="666" t="str">
        <f t="shared" ref="V35" si="34">IFERROR(U35-(MIN(H34:H35,U34:U35)),"")</f>
        <v/>
      </c>
      <c r="W35" s="667" t="str">
        <f t="shared" si="2"/>
        <v/>
      </c>
      <c r="X35" s="474"/>
      <c r="Y35" s="690" t="str">
        <f t="shared" si="3"/>
        <v/>
      </c>
      <c r="Z35" s="517"/>
    </row>
    <row r="36" ht="19.5" customHeight="1" spans="2:26">
      <c r="B36" s="259">
        <v>11</v>
      </c>
      <c r="C36" s="295"/>
      <c r="D36" s="553" t="e">
        <f>(VLOOKUP(C36,Rosters!$E$4:$I$92,2))</f>
        <v>#N/A</v>
      </c>
      <c r="E36" s="300"/>
      <c r="F36" s="560" t="str">
        <f>IFERROR(VLOOKUP(C36,Rosters!$E$4:$H$92,4),"")</f>
        <v/>
      </c>
      <c r="G36" s="282" t="str">
        <f>IFERROR(MIN(VLOOKUP(C36,Rosters!$E$4:$I$92,5),28.7),"")</f>
        <v/>
      </c>
      <c r="H36" s="264" t="e">
        <f t="shared" si="0"/>
        <v>#N/A</v>
      </c>
      <c r="I36" s="616" t="str">
        <f t="shared" ref="I36" si="35">IFERROR(H36-(MIN(H36:H37,U36:U37)),"")</f>
        <v/>
      </c>
      <c r="J36" s="617" t="str">
        <f t="shared" si="8"/>
        <v/>
      </c>
      <c r="K36" s="262"/>
      <c r="L36" s="618" t="str">
        <f t="shared" si="1"/>
        <v/>
      </c>
      <c r="M36" s="619"/>
      <c r="N36" s="281">
        <v>11</v>
      </c>
      <c r="O36" s="620"/>
      <c r="P36" s="295"/>
      <c r="Q36" s="668" t="e">
        <f>(VLOOKUP(P36,Rosters!$A$4:$D$92,2))</f>
        <v>#N/A</v>
      </c>
      <c r="R36" s="440"/>
      <c r="S36" s="669" t="str">
        <f>IFERROR(VLOOKUP(P36,Rosters!$A$4:$D$92,3),"")</f>
        <v/>
      </c>
      <c r="T36" s="670" t="str">
        <f>IFERROR(MIN(VLOOKUP(P36,Rosters!$A$4:$D$92,4),28.7),"")</f>
        <v/>
      </c>
      <c r="U36" s="671" t="e">
        <f t="shared" si="4"/>
        <v>#N/A</v>
      </c>
      <c r="V36" s="671" t="str">
        <f>IFERROR(U36-(MIN(H36:H37,U36:U37)),"")</f>
        <v/>
      </c>
      <c r="W36" s="468" t="str">
        <f t="shared" si="2"/>
        <v/>
      </c>
      <c r="X36" s="440"/>
      <c r="Y36" s="688" t="str">
        <f t="shared" si="3"/>
        <v/>
      </c>
      <c r="Z36" s="512"/>
    </row>
    <row r="37" ht="19.5" customHeight="1" spans="2:26">
      <c r="B37" s="266"/>
      <c r="C37" s="555"/>
      <c r="D37" s="553" t="e">
        <f>(VLOOKUP(C37,Rosters!$E$4:$I$92,2))</f>
        <v>#N/A</v>
      </c>
      <c r="E37" s="301"/>
      <c r="F37" s="563" t="str">
        <f>IFERROR(VLOOKUP(C37,Rosters!$E$4:$H$92,4),"")</f>
        <v/>
      </c>
      <c r="G37" s="269" t="str">
        <f>IFERROR(MIN(VLOOKUP(C37,Rosters!$E$4:$I$92,5),28.7),"")</f>
        <v/>
      </c>
      <c r="H37" s="264" t="e">
        <f t="shared" si="0"/>
        <v>#N/A</v>
      </c>
      <c r="I37" s="621" t="str">
        <f t="shared" ref="I37" si="36">IFERROR(H37-(MIN(H36:H37,U36:U37)),"")</f>
        <v/>
      </c>
      <c r="J37" s="361" t="str">
        <f t="shared" si="8"/>
        <v/>
      </c>
      <c r="K37" s="268"/>
      <c r="L37" s="598" t="str">
        <f t="shared" si="1"/>
        <v/>
      </c>
      <c r="M37" s="633"/>
      <c r="N37" s="600"/>
      <c r="O37" s="601"/>
      <c r="P37" s="555"/>
      <c r="Q37" s="652" t="e">
        <f>(VLOOKUP(P37,Rosters!$A$4:$D$92,2))</f>
        <v>#N/A</v>
      </c>
      <c r="R37" s="672"/>
      <c r="S37" s="654" t="str">
        <f>IFERROR(VLOOKUP(P37,Rosters!$A$4:$D$92,3),"")</f>
        <v/>
      </c>
      <c r="T37" s="655" t="str">
        <f>IFERROR(MIN(VLOOKUP(P37,Rosters!$A$4:$D$92,4),28.7),"")</f>
        <v/>
      </c>
      <c r="U37" s="656" t="e">
        <f t="shared" si="4"/>
        <v>#N/A</v>
      </c>
      <c r="V37" s="656" t="str">
        <f t="shared" si="18"/>
        <v/>
      </c>
      <c r="W37" s="270" t="str">
        <f t="shared" si="2"/>
        <v/>
      </c>
      <c r="X37" s="672"/>
      <c r="Y37" s="691" t="str">
        <f t="shared" si="3"/>
        <v/>
      </c>
      <c r="Z37" s="692"/>
    </row>
    <row r="38" ht="18.75" customHeight="1" spans="2:26">
      <c r="B38" s="271">
        <v>12</v>
      </c>
      <c r="C38" s="557"/>
      <c r="D38" s="553" t="e">
        <f>(VLOOKUP(C38,Rosters!$E$4:$I$92,2))</f>
        <v>#N/A</v>
      </c>
      <c r="E38" s="290"/>
      <c r="F38" s="564" t="str">
        <f>IFERROR(VLOOKUP(C38,Rosters!$E$4:$H$92,4),"")</f>
        <v/>
      </c>
      <c r="G38" s="291" t="str">
        <f>IFERROR(MIN(VLOOKUP(C38,Rosters!$E$4:$I$92,5),28.7),"")</f>
        <v/>
      </c>
      <c r="H38" s="264" t="e">
        <f t="shared" si="0"/>
        <v>#N/A</v>
      </c>
      <c r="I38" s="622" t="str">
        <f t="shared" ref="I38" si="37">IFERROR(H38-(MIN(H38:H39,U38:U39)),"")</f>
        <v/>
      </c>
      <c r="J38" s="603" t="str">
        <f t="shared" si="8"/>
        <v/>
      </c>
      <c r="K38" s="625"/>
      <c r="L38" s="605" t="str">
        <f t="shared" si="1"/>
        <v/>
      </c>
      <c r="M38" s="629"/>
      <c r="N38" s="634">
        <v>12</v>
      </c>
      <c r="O38" s="608"/>
      <c r="P38" s="557"/>
      <c r="Q38" s="657" t="e">
        <f>(VLOOKUP(P38,Rosters!$A$4:$D$92,2))</f>
        <v>#N/A</v>
      </c>
      <c r="R38" s="658"/>
      <c r="S38" s="659" t="str">
        <f>IFERROR(VLOOKUP(P38,Rosters!$A$4:$D$92,3),"")</f>
        <v/>
      </c>
      <c r="T38" s="660" t="str">
        <f>IFERROR(MIN(VLOOKUP(P38,Rosters!$A$4:$D$92,4),28.7),"")</f>
        <v/>
      </c>
      <c r="U38" s="661" t="e">
        <f t="shared" si="4"/>
        <v>#N/A</v>
      </c>
      <c r="V38" s="661" t="str">
        <f t="shared" si="20"/>
        <v/>
      </c>
      <c r="W38" s="662" t="str">
        <f t="shared" si="2"/>
        <v/>
      </c>
      <c r="X38" s="673"/>
      <c r="Y38" s="693" t="str">
        <f t="shared" si="3"/>
        <v/>
      </c>
      <c r="Z38" s="694"/>
    </row>
    <row r="39" ht="18.75" customHeight="1" spans="2:26">
      <c r="B39" s="276"/>
      <c r="C39" s="298"/>
      <c r="D39" s="553" t="e">
        <f>(VLOOKUP(C39,Rosters!$E$4:$I$92,2))</f>
        <v>#N/A</v>
      </c>
      <c r="E39" s="292"/>
      <c r="F39" s="565" t="str">
        <f>IFERROR(VLOOKUP(C39,Rosters!$E$4:$H$92,4),"")</f>
        <v/>
      </c>
      <c r="G39" s="293" t="str">
        <f>IFERROR(MIN(VLOOKUP(C39,Rosters!$E$4:$I$92,5),28.7),"")</f>
        <v/>
      </c>
      <c r="H39" s="264" t="e">
        <f t="shared" si="0"/>
        <v>#N/A</v>
      </c>
      <c r="I39" s="624" t="str">
        <f t="shared" ref="I39" si="38">IFERROR(H39-(MIN(H38:H39,U38:U39)),"")</f>
        <v/>
      </c>
      <c r="J39" s="610" t="str">
        <f t="shared" si="8"/>
        <v/>
      </c>
      <c r="K39" s="305"/>
      <c r="L39" s="612" t="str">
        <f t="shared" si="1"/>
        <v/>
      </c>
      <c r="M39" s="631"/>
      <c r="N39" s="635"/>
      <c r="O39" s="615"/>
      <c r="P39" s="298"/>
      <c r="Q39" s="663" t="e">
        <f>(VLOOKUP(P39,Rosters!$A$4:$D$92,2))</f>
        <v>#N/A</v>
      </c>
      <c r="R39" s="476"/>
      <c r="S39" s="664" t="str">
        <f>IFERROR(VLOOKUP(P39,Rosters!$A$4:$D$92,3),"")</f>
        <v/>
      </c>
      <c r="T39" s="665" t="str">
        <f>IFERROR(MIN(VLOOKUP(P39,Rosters!$A$4:$D$92,4),28.7),"")</f>
        <v/>
      </c>
      <c r="U39" s="666" t="e">
        <f t="shared" si="4"/>
        <v>#N/A</v>
      </c>
      <c r="V39" s="666" t="str">
        <f t="shared" si="22"/>
        <v/>
      </c>
      <c r="W39" s="667" t="str">
        <f t="shared" si="2"/>
        <v/>
      </c>
      <c r="X39" s="674"/>
      <c r="Y39" s="686" t="str">
        <f t="shared" si="3"/>
        <v/>
      </c>
      <c r="Z39" s="687"/>
    </row>
    <row r="40" ht="18.75" customHeight="1" spans="2:26">
      <c r="B40" s="281">
        <v>13</v>
      </c>
      <c r="C40" s="295"/>
      <c r="D40" s="553" t="e">
        <f>(VLOOKUP(C40,Rosters!$E$4:$I$92,2))</f>
        <v>#N/A</v>
      </c>
      <c r="E40" s="300"/>
      <c r="F40" s="560" t="str">
        <f>IFERROR(VLOOKUP(C40,Rosters!$E$4:$H$92,4),"")</f>
        <v/>
      </c>
      <c r="G40" s="282" t="str">
        <f>IFERROR(MIN(VLOOKUP(C40,Rosters!$E$4:$I$92,5),28.7),"")</f>
        <v/>
      </c>
      <c r="H40" s="264" t="e">
        <f t="shared" si="0"/>
        <v>#N/A</v>
      </c>
      <c r="I40" s="616" t="str">
        <f t="shared" ref="I40" si="39">IFERROR(H40-(MIN(H40:H41,U40:U41)),"")</f>
        <v/>
      </c>
      <c r="J40" s="617" t="str">
        <f t="shared" si="8"/>
        <v/>
      </c>
      <c r="K40" s="262"/>
      <c r="L40" s="618" t="str">
        <f t="shared" si="1"/>
        <v/>
      </c>
      <c r="M40" s="619"/>
      <c r="N40" s="281">
        <v>13</v>
      </c>
      <c r="O40" s="620"/>
      <c r="P40" s="295"/>
      <c r="Q40" s="668" t="e">
        <f>(VLOOKUP(P40,Rosters!$A$4:$D$92,2))</f>
        <v>#N/A</v>
      </c>
      <c r="R40" s="440"/>
      <c r="S40" s="669" t="str">
        <f>IFERROR(VLOOKUP(P40,Rosters!$A$4:$D$92,3),"")</f>
        <v/>
      </c>
      <c r="T40" s="670" t="str">
        <f>IFERROR(MIN(VLOOKUP(P40,Rosters!$A$4:$D$92,4),28.7),"")</f>
        <v/>
      </c>
      <c r="U40" s="671" t="e">
        <f t="shared" si="4"/>
        <v>#N/A</v>
      </c>
      <c r="V40" s="671" t="str">
        <f t="shared" ref="V40" si="40">IFERROR(U40-(MIN(H40:H41,U40:U41)),"")</f>
        <v/>
      </c>
      <c r="W40" s="468" t="str">
        <f t="shared" si="2"/>
        <v/>
      </c>
      <c r="X40" s="480"/>
      <c r="Y40" s="688" t="str">
        <f t="shared" si="3"/>
        <v/>
      </c>
      <c r="Z40" s="512"/>
    </row>
    <row r="41" ht="18.75" customHeight="1" spans="2:30">
      <c r="B41" s="302"/>
      <c r="C41" s="555"/>
      <c r="D41" s="553" t="e">
        <f>(VLOOKUP(C41,Rosters!$E$4:$I$92,2))</f>
        <v>#N/A</v>
      </c>
      <c r="E41" s="301"/>
      <c r="F41" s="563" t="str">
        <f>IFERROR(VLOOKUP(C41,Rosters!$E$4:$H$92,4),"")</f>
        <v/>
      </c>
      <c r="G41" s="269" t="str">
        <f>IFERROR(MIN(VLOOKUP(C41,Rosters!$E$4:$I$92,5),28.7),"")</f>
        <v/>
      </c>
      <c r="H41" s="264" t="e">
        <f t="shared" si="0"/>
        <v>#N/A</v>
      </c>
      <c r="I41" s="621" t="str">
        <f t="shared" ref="I41" si="41">IFERROR(H41-(MIN(H40:H41,U40:U41)),"")</f>
        <v/>
      </c>
      <c r="J41" s="361" t="str">
        <f t="shared" si="8"/>
        <v/>
      </c>
      <c r="K41" s="268"/>
      <c r="L41" s="598" t="str">
        <f t="shared" si="1"/>
        <v/>
      </c>
      <c r="M41" s="599"/>
      <c r="N41" s="600"/>
      <c r="O41" s="601"/>
      <c r="P41" s="555"/>
      <c r="Q41" s="652" t="e">
        <f>(VLOOKUP(P41,Rosters!$A$4:$D$92,2))</f>
        <v>#N/A</v>
      </c>
      <c r="R41" s="672"/>
      <c r="S41" s="654" t="str">
        <f>IFERROR(VLOOKUP(P41,Rosters!$A$4:$D$92,3),"")</f>
        <v/>
      </c>
      <c r="T41" s="655" t="str">
        <f>IFERROR(MIN(VLOOKUP(P41,Rosters!$A$4:$D$92,4),28.7),"")</f>
        <v/>
      </c>
      <c r="U41" s="656" t="e">
        <f t="shared" si="4"/>
        <v>#N/A</v>
      </c>
      <c r="V41" s="656" t="str">
        <f t="shared" ref="V41" si="42">IFERROR(U41-(MIN(H40:H41,U40:U41)),"")</f>
        <v/>
      </c>
      <c r="W41" s="270" t="str">
        <f t="shared" si="2"/>
        <v/>
      </c>
      <c r="X41" s="481"/>
      <c r="Y41" s="683" t="str">
        <f t="shared" si="3"/>
        <v/>
      </c>
      <c r="Z41" s="506"/>
      <c r="AD41"/>
    </row>
    <row r="42" ht="18.75" customHeight="1" spans="2:26">
      <c r="B42" s="287">
        <v>14</v>
      </c>
      <c r="C42" s="557"/>
      <c r="D42" s="553" t="e">
        <f>(VLOOKUP(C42,Rosters!$E$4:$I$92,2))</f>
        <v>#N/A</v>
      </c>
      <c r="E42" s="290"/>
      <c r="F42" s="564" t="str">
        <f>IFERROR(VLOOKUP(C42,Rosters!$E$4:$H$92,4),"")</f>
        <v/>
      </c>
      <c r="G42" s="291" t="str">
        <f>IFERROR(MIN(VLOOKUP(C42,Rosters!$E$4:$I$92,5),28.7),"")</f>
        <v/>
      </c>
      <c r="H42" s="264" t="e">
        <f t="shared" si="0"/>
        <v>#N/A</v>
      </c>
      <c r="I42" s="622" t="str">
        <f t="shared" ref="I42" si="43">IFERROR(H42-(MIN(H42:H43,U42:U43)),"")</f>
        <v/>
      </c>
      <c r="J42" s="603" t="str">
        <f t="shared" si="8"/>
        <v/>
      </c>
      <c r="K42" s="625"/>
      <c r="L42" s="605" t="str">
        <f t="shared" si="1"/>
        <v/>
      </c>
      <c r="M42" s="606"/>
      <c r="N42" s="607">
        <v>14</v>
      </c>
      <c r="O42" s="608"/>
      <c r="P42" s="557"/>
      <c r="Q42" s="657" t="e">
        <f>(VLOOKUP(P42,Rosters!$A$4:$D$92,2))</f>
        <v>#N/A</v>
      </c>
      <c r="R42" s="658"/>
      <c r="S42" s="659" t="str">
        <f>IFERROR(VLOOKUP(P42,Rosters!$A$4:$D$92,3),"")</f>
        <v/>
      </c>
      <c r="T42" s="660" t="str">
        <f>IFERROR(MIN(VLOOKUP(P42,Rosters!$A$4:$D$92,4),28.7),"")</f>
        <v/>
      </c>
      <c r="U42" s="661" t="e">
        <f t="shared" si="4"/>
        <v>#N/A</v>
      </c>
      <c r="V42" s="661" t="str">
        <f>IFERROR(U42-(MIN(H42:H43,U42:U43)),"")</f>
        <v/>
      </c>
      <c r="W42" s="662" t="str">
        <f t="shared" si="2"/>
        <v/>
      </c>
      <c r="X42" s="478"/>
      <c r="Y42" s="689" t="str">
        <f t="shared" si="3"/>
        <v/>
      </c>
      <c r="Z42" s="509"/>
    </row>
    <row r="43" ht="18.75" customHeight="1" spans="2:26">
      <c r="B43" s="303"/>
      <c r="C43" s="298"/>
      <c r="D43" s="553" t="e">
        <f>(VLOOKUP(C43,Rosters!$E$4:$I$92,2))</f>
        <v>#N/A</v>
      </c>
      <c r="E43" s="292"/>
      <c r="F43" s="565" t="str">
        <f>IFERROR(VLOOKUP(C43,Rosters!$E$4:$H$92,4),"")</f>
        <v/>
      </c>
      <c r="G43" s="293" t="str">
        <f>IFERROR(MIN(VLOOKUP(C43,Rosters!$E$4:$I$92,5),28.7),"")</f>
        <v/>
      </c>
      <c r="H43" s="264" t="e">
        <f t="shared" si="0"/>
        <v>#N/A</v>
      </c>
      <c r="I43" s="624" t="str">
        <f t="shared" ref="I43" si="44">IFERROR(H43-(MIN(H42:H43,U42:U43)),"")</f>
        <v/>
      </c>
      <c r="J43" s="610" t="str">
        <f t="shared" si="8"/>
        <v/>
      </c>
      <c r="K43" s="305"/>
      <c r="L43" s="612" t="str">
        <f t="shared" si="1"/>
        <v/>
      </c>
      <c r="M43" s="613"/>
      <c r="N43" s="614"/>
      <c r="O43" s="615"/>
      <c r="P43" s="298"/>
      <c r="Q43" s="663" t="e">
        <f>(VLOOKUP(P43,Rosters!$A$4:$D$92,2))</f>
        <v>#N/A</v>
      </c>
      <c r="R43" s="476"/>
      <c r="S43" s="664" t="str">
        <f>IFERROR(VLOOKUP(P43,Rosters!$A$4:$D$92,3),"")</f>
        <v/>
      </c>
      <c r="T43" s="665" t="str">
        <f>IFERROR(MIN(VLOOKUP(P43,Rosters!$A$4:$D$92,4),28.7),"")</f>
        <v/>
      </c>
      <c r="U43" s="666" t="e">
        <f t="shared" si="4"/>
        <v>#N/A</v>
      </c>
      <c r="V43" s="666" t="str">
        <f t="shared" si="18"/>
        <v/>
      </c>
      <c r="W43" s="667" t="str">
        <f t="shared" si="2"/>
        <v/>
      </c>
      <c r="X43" s="479"/>
      <c r="Y43" s="690" t="str">
        <f t="shared" si="3"/>
        <v/>
      </c>
      <c r="Z43" s="511"/>
    </row>
    <row r="44" ht="18.75" customHeight="1" spans="2:26">
      <c r="B44" s="259">
        <v>15</v>
      </c>
      <c r="C44" s="295"/>
      <c r="D44" s="553" t="e">
        <f>(VLOOKUP(C44,Rosters!$E$4:$I$92,2))</f>
        <v>#N/A</v>
      </c>
      <c r="E44" s="300"/>
      <c r="F44" s="560" t="str">
        <f>IFERROR(VLOOKUP(C44,Rosters!$E$4:$H$92,4),"")</f>
        <v/>
      </c>
      <c r="G44" s="282" t="str">
        <f>IFERROR(MIN(VLOOKUP(C44,Rosters!$E$4:$I$92,5),28.7),"")</f>
        <v/>
      </c>
      <c r="H44" s="264" t="e">
        <f t="shared" si="0"/>
        <v>#N/A</v>
      </c>
      <c r="I44" s="616" t="str">
        <f t="shared" ref="I44" si="45">IFERROR(H44-(MIN(H44:H45,U44:U45)),"")</f>
        <v/>
      </c>
      <c r="J44" s="617" t="str">
        <f t="shared" si="8"/>
        <v/>
      </c>
      <c r="K44" s="262"/>
      <c r="L44" s="618" t="str">
        <f t="shared" si="1"/>
        <v/>
      </c>
      <c r="M44" s="619"/>
      <c r="N44" s="281">
        <v>15</v>
      </c>
      <c r="O44" s="620"/>
      <c r="P44" s="295"/>
      <c r="Q44" s="668" t="e">
        <f>(VLOOKUP(P44,Rosters!$A$4:$D$92,2))</f>
        <v>#N/A</v>
      </c>
      <c r="R44" s="440"/>
      <c r="S44" s="669" t="str">
        <f>IFERROR(VLOOKUP(P44,Rosters!$A$4:$D$92,3),"")</f>
        <v/>
      </c>
      <c r="T44" s="670" t="str">
        <f>IFERROR(MIN(VLOOKUP(P44,Rosters!$A$4:$D$92,4),28.7),"")</f>
        <v/>
      </c>
      <c r="U44" s="671" t="e">
        <f t="shared" si="4"/>
        <v>#N/A</v>
      </c>
      <c r="V44" s="671" t="str">
        <f t="shared" si="20"/>
        <v/>
      </c>
      <c r="W44" s="468" t="str">
        <f t="shared" si="2"/>
        <v/>
      </c>
      <c r="X44" s="480"/>
      <c r="Y44" s="688" t="str">
        <f t="shared" si="3"/>
        <v/>
      </c>
      <c r="Z44" s="512"/>
    </row>
    <row r="45" ht="18.75" customHeight="1" spans="2:26">
      <c r="B45" s="302"/>
      <c r="C45" s="555"/>
      <c r="D45" s="553" t="e">
        <f>(VLOOKUP(C45,Rosters!$E$4:$I$92,2))</f>
        <v>#N/A</v>
      </c>
      <c r="E45" s="301"/>
      <c r="F45" s="563" t="str">
        <f>IFERROR(VLOOKUP(C45,Rosters!$E$4:$H$92,4),"")</f>
        <v/>
      </c>
      <c r="G45" s="269" t="str">
        <f>IFERROR(MIN(VLOOKUP(C45,Rosters!$E$4:$I$92,5),28.7),"")</f>
        <v/>
      </c>
      <c r="H45" s="264" t="e">
        <f t="shared" si="0"/>
        <v>#N/A</v>
      </c>
      <c r="I45" s="621" t="str">
        <f t="shared" ref="I45" si="46">IFERROR(H45-(MIN(H44:H45,U44:U45)),"")</f>
        <v/>
      </c>
      <c r="J45" s="361" t="str">
        <f t="shared" si="8"/>
        <v/>
      </c>
      <c r="K45" s="268"/>
      <c r="L45" s="598" t="str">
        <f t="shared" si="1"/>
        <v/>
      </c>
      <c r="M45" s="599"/>
      <c r="N45" s="600"/>
      <c r="O45" s="601"/>
      <c r="P45" s="555"/>
      <c r="Q45" s="652" t="e">
        <f>(VLOOKUP(P45,Rosters!$A$4:$D$92,2))</f>
        <v>#N/A</v>
      </c>
      <c r="R45" s="672"/>
      <c r="S45" s="654" t="str">
        <f>IFERROR(VLOOKUP(P45,Rosters!$A$4:$D$92,3),"")</f>
        <v/>
      </c>
      <c r="T45" s="655" t="str">
        <f>IFERROR(MIN(VLOOKUP(P45,Rosters!$A$4:$D$92,4),28.7),"")</f>
        <v/>
      </c>
      <c r="U45" s="656" t="e">
        <f t="shared" si="4"/>
        <v>#N/A</v>
      </c>
      <c r="V45" s="656" t="str">
        <f t="shared" si="22"/>
        <v/>
      </c>
      <c r="W45" s="270" t="str">
        <f t="shared" si="2"/>
        <v/>
      </c>
      <c r="X45" s="482"/>
      <c r="Y45" s="691" t="str">
        <f t="shared" si="3"/>
        <v/>
      </c>
      <c r="Z45" s="527"/>
    </row>
    <row r="46" ht="18.75" customHeight="1" spans="2:26">
      <c r="B46" s="287">
        <v>16</v>
      </c>
      <c r="C46" s="557"/>
      <c r="D46" s="553" t="e">
        <f>(VLOOKUP(C46,Rosters!$E$4:$I$92,2))</f>
        <v>#N/A</v>
      </c>
      <c r="E46" s="571"/>
      <c r="F46" s="564" t="str">
        <f>IFERROR(VLOOKUP(C46,Rosters!$E$4:$H$92,4),"")</f>
        <v/>
      </c>
      <c r="G46" s="291" t="str">
        <f>IFERROR(MIN(VLOOKUP(C46,Rosters!$E$4:$I$92,5),28.7),"")</f>
        <v/>
      </c>
      <c r="H46" s="264" t="e">
        <f t="shared" si="0"/>
        <v>#N/A</v>
      </c>
      <c r="I46" s="622" t="str">
        <f t="shared" ref="I46" si="47">IFERROR(H46-(MIN(H46:H47,U46:U47)),"")</f>
        <v/>
      </c>
      <c r="J46" s="603" t="str">
        <f t="shared" si="8"/>
        <v/>
      </c>
      <c r="K46" s="625"/>
      <c r="L46" s="605" t="str">
        <f t="shared" si="1"/>
        <v/>
      </c>
      <c r="M46" s="606"/>
      <c r="N46" s="607">
        <v>16</v>
      </c>
      <c r="O46" s="608"/>
      <c r="P46" s="557"/>
      <c r="Q46" s="657" t="e">
        <f>(VLOOKUP(P46,Rosters!$A$4:$D$92,2))</f>
        <v>#N/A</v>
      </c>
      <c r="R46" s="658"/>
      <c r="S46" s="659" t="str">
        <f>IFERROR(VLOOKUP(P46,Rosters!$A$4:$D$92,3),"")</f>
        <v/>
      </c>
      <c r="T46" s="660" t="str">
        <f>IFERROR(MIN(VLOOKUP(P46,Rosters!$A$4:$D$92,4),28.7),"")</f>
        <v/>
      </c>
      <c r="U46" s="661" t="e">
        <f t="shared" si="4"/>
        <v>#N/A</v>
      </c>
      <c r="V46" s="661" t="str">
        <f t="shared" ref="V46" si="48">IFERROR(U46-(MIN(H46:H47,U46:U47)),"")</f>
        <v/>
      </c>
      <c r="W46" s="662" t="str">
        <f t="shared" si="2"/>
        <v/>
      </c>
      <c r="X46" s="673"/>
      <c r="Y46" s="693" t="str">
        <f t="shared" si="3"/>
        <v/>
      </c>
      <c r="Z46" s="694"/>
    </row>
    <row r="47" ht="18.75" customHeight="1" spans="2:26">
      <c r="B47" s="303"/>
      <c r="C47" s="298"/>
      <c r="D47" s="553" t="e">
        <f>(VLOOKUP(C47,Rosters!$E$4:$I$92,2))</f>
        <v>#N/A</v>
      </c>
      <c r="E47" s="292"/>
      <c r="F47" s="565" t="str">
        <f>IFERROR(VLOOKUP(C47,Rosters!$E$4:$H$92,4),"")</f>
        <v/>
      </c>
      <c r="G47" s="293" t="str">
        <f>IFERROR(MIN(VLOOKUP(C47,Rosters!$E$4:$I$92,5),28.7),"")</f>
        <v/>
      </c>
      <c r="H47" s="264" t="e">
        <f t="shared" si="0"/>
        <v>#N/A</v>
      </c>
      <c r="I47" s="624" t="str">
        <f t="shared" ref="I47" si="49">IFERROR(H47-(MIN(H46:H47,U46:U47)),"")</f>
        <v/>
      </c>
      <c r="J47" s="610" t="str">
        <f t="shared" si="8"/>
        <v/>
      </c>
      <c r="K47" s="305"/>
      <c r="L47" s="612" t="str">
        <f t="shared" si="1"/>
        <v/>
      </c>
      <c r="M47" s="613"/>
      <c r="N47" s="614"/>
      <c r="O47" s="615"/>
      <c r="P47" s="298"/>
      <c r="Q47" s="663" t="e">
        <f>(VLOOKUP(P47,Rosters!$A$4:$D$92,2))</f>
        <v>#N/A</v>
      </c>
      <c r="R47" s="476"/>
      <c r="S47" s="664" t="str">
        <f>IFERROR(VLOOKUP(P47,Rosters!$A$4:$D$92,3),"")</f>
        <v/>
      </c>
      <c r="T47" s="665" t="str">
        <f>IFERROR(MIN(VLOOKUP(P47,Rosters!$A$4:$D$92,4),28.7),"")</f>
        <v/>
      </c>
      <c r="U47" s="666" t="e">
        <f t="shared" si="4"/>
        <v>#N/A</v>
      </c>
      <c r="V47" s="666" t="str">
        <f t="shared" ref="V47" si="50">IFERROR(U47-(MIN(H46:H47,U46:U47)),"")</f>
        <v/>
      </c>
      <c r="W47" s="667" t="str">
        <f t="shared" si="2"/>
        <v/>
      </c>
      <c r="X47" s="674"/>
      <c r="Y47" s="686" t="str">
        <f t="shared" si="3"/>
        <v/>
      </c>
      <c r="Z47" s="687"/>
    </row>
    <row r="48" ht="18.75" customHeight="1" spans="2:26">
      <c r="B48" s="259">
        <v>17</v>
      </c>
      <c r="C48" s="295"/>
      <c r="D48" s="553" t="e">
        <f>(VLOOKUP(C48,Rosters!$E$4:$I$92,2))</f>
        <v>#N/A</v>
      </c>
      <c r="E48" s="306"/>
      <c r="F48" s="560" t="str">
        <f>IFERROR(VLOOKUP(C48,Rosters!$E$4:$H$92,4),"")</f>
        <v/>
      </c>
      <c r="G48" s="282" t="str">
        <f>IFERROR(MIN(VLOOKUP(C48,Rosters!$E$4:$I$92,5),28.7),"")</f>
        <v/>
      </c>
      <c r="H48" s="264" t="e">
        <f t="shared" si="0"/>
        <v>#N/A</v>
      </c>
      <c r="I48" s="616" t="str">
        <f t="shared" ref="I48" si="51">IFERROR(H48-(MIN(H48:H49,U48:U49)),"")</f>
        <v/>
      </c>
      <c r="J48" s="617" t="str">
        <f t="shared" si="8"/>
        <v/>
      </c>
      <c r="K48" s="262"/>
      <c r="L48" s="618" t="str">
        <f t="shared" si="1"/>
        <v/>
      </c>
      <c r="M48" s="619"/>
      <c r="N48" s="281">
        <v>17</v>
      </c>
      <c r="O48" s="620"/>
      <c r="P48" s="295"/>
      <c r="Q48" s="668" t="e">
        <f>(VLOOKUP(P48,Rosters!$A$4:$D$92,2))</f>
        <v>#N/A</v>
      </c>
      <c r="R48" s="440"/>
      <c r="S48" s="669" t="str">
        <f>IFERROR(VLOOKUP(P48,Rosters!$A$4:$D$92,3),"")</f>
        <v/>
      </c>
      <c r="T48" s="670" t="str">
        <f>IFERROR(MIN(VLOOKUP(P48,Rosters!$A$4:$D$92,4),28.7),"")</f>
        <v/>
      </c>
      <c r="U48" s="671" t="e">
        <f t="shared" si="4"/>
        <v>#N/A</v>
      </c>
      <c r="V48" s="671" t="str">
        <f>IFERROR(U48-(MIN(H48:H49,U48:U49)),"")</f>
        <v/>
      </c>
      <c r="W48" s="468" t="str">
        <f t="shared" si="2"/>
        <v/>
      </c>
      <c r="X48" s="480"/>
      <c r="Y48" s="688" t="str">
        <f t="shared" si="3"/>
        <v/>
      </c>
      <c r="Z48" s="512"/>
    </row>
    <row r="49" ht="18.75" customHeight="1" spans="2:26">
      <c r="B49" s="302"/>
      <c r="C49" s="555"/>
      <c r="D49" s="553" t="e">
        <f>(VLOOKUP(C49,Rosters!$E$4:$I$92,2))</f>
        <v>#N/A</v>
      </c>
      <c r="E49" s="301"/>
      <c r="F49" s="572" t="str">
        <f>IFERROR(VLOOKUP(C49,Rosters!$E$4:$H$92,4),"")</f>
        <v/>
      </c>
      <c r="G49" s="307" t="str">
        <f>IFERROR(MIN(VLOOKUP(C49,Rosters!$E$4:$I$92,5),28.7),"")</f>
        <v/>
      </c>
      <c r="H49" s="264" t="e">
        <f t="shared" si="0"/>
        <v>#N/A</v>
      </c>
      <c r="I49" s="621" t="str">
        <f t="shared" ref="I49" si="52">IFERROR(H49-(MIN(H48:H49,U48:U49)),"")</f>
        <v/>
      </c>
      <c r="J49" s="361" t="str">
        <f t="shared" si="8"/>
        <v/>
      </c>
      <c r="K49" s="268"/>
      <c r="L49" s="598" t="str">
        <f t="shared" si="1"/>
        <v/>
      </c>
      <c r="M49" s="599"/>
      <c r="N49" s="600"/>
      <c r="O49" s="601"/>
      <c r="P49" s="555"/>
      <c r="Q49" s="652" t="e">
        <f>(VLOOKUP(P49,Rosters!$A$4:$D$92,2))</f>
        <v>#N/A</v>
      </c>
      <c r="R49" s="672"/>
      <c r="S49" s="654" t="str">
        <f>IFERROR(VLOOKUP(P49,Rosters!$A$4:$D$92,3),"")</f>
        <v/>
      </c>
      <c r="T49" s="655" t="str">
        <f>IFERROR(MIN(VLOOKUP(P49,Rosters!$A$4:$D$92,4),28.7),"")</f>
        <v/>
      </c>
      <c r="U49" s="656" t="e">
        <f t="shared" si="4"/>
        <v>#N/A</v>
      </c>
      <c r="V49" s="656" t="str">
        <f t="shared" si="18"/>
        <v/>
      </c>
      <c r="W49" s="270" t="str">
        <f t="shared" si="2"/>
        <v/>
      </c>
      <c r="X49" s="482"/>
      <c r="Y49" s="691" t="str">
        <f t="shared" si="3"/>
        <v/>
      </c>
      <c r="Z49" s="527"/>
    </row>
    <row r="50" ht="18.75" customHeight="1" spans="2:26">
      <c r="B50" s="287">
        <v>18</v>
      </c>
      <c r="C50" s="557"/>
      <c r="D50" s="553" t="e">
        <f>(VLOOKUP(C50,Rosters!$E$4:$I$92,2))</f>
        <v>#N/A</v>
      </c>
      <c r="E50" s="571"/>
      <c r="F50" s="573" t="str">
        <f>IFERROR(VLOOKUP(C50,Rosters!$E$4:$H$92,4),"")</f>
        <v/>
      </c>
      <c r="G50" s="308" t="str">
        <f>IFERROR(MIN(VLOOKUP(C50,Rosters!$E$4:$I$92,5),28.7),"")</f>
        <v/>
      </c>
      <c r="H50" s="264" t="e">
        <f t="shared" si="0"/>
        <v>#N/A</v>
      </c>
      <c r="I50" s="622" t="str">
        <f t="shared" ref="I50" si="53">IFERROR(H50-(MIN(H50:H51,U50:U51)),"")</f>
        <v/>
      </c>
      <c r="J50" s="603" t="str">
        <f t="shared" si="8"/>
        <v/>
      </c>
      <c r="K50" s="625"/>
      <c r="L50" s="605" t="str">
        <f t="shared" si="1"/>
        <v/>
      </c>
      <c r="M50" s="606"/>
      <c r="N50" s="607">
        <v>18</v>
      </c>
      <c r="O50" s="608"/>
      <c r="P50" s="557"/>
      <c r="Q50" s="657" t="e">
        <f>(VLOOKUP(P50,Rosters!$A$4:$D$92,2))</f>
        <v>#N/A</v>
      </c>
      <c r="R50" s="658"/>
      <c r="S50" s="659" t="str">
        <f>IFERROR(VLOOKUP(P50,Rosters!$A$4:$D$92,3),"")</f>
        <v/>
      </c>
      <c r="T50" s="660" t="str">
        <f>IFERROR(MIN(VLOOKUP(P50,Rosters!$A$4:$D$92,4),28.7),"")</f>
        <v/>
      </c>
      <c r="U50" s="661" t="e">
        <f t="shared" si="4"/>
        <v>#N/A</v>
      </c>
      <c r="V50" s="661" t="str">
        <f t="shared" si="20"/>
        <v/>
      </c>
      <c r="W50" s="662" t="str">
        <f t="shared" si="2"/>
        <v/>
      </c>
      <c r="X50" s="483"/>
      <c r="Y50" s="695" t="str">
        <f t="shared" si="3"/>
        <v/>
      </c>
      <c r="Z50" s="528"/>
    </row>
    <row r="51" ht="18.75" customHeight="1" spans="2:26">
      <c r="B51" s="303"/>
      <c r="C51" s="298"/>
      <c r="D51" s="553" t="e">
        <f>(VLOOKUP(C51,Rosters!$E$4:$I$92,2))</f>
        <v>#N/A</v>
      </c>
      <c r="E51" s="292"/>
      <c r="F51" s="565" t="str">
        <f>IFERROR(VLOOKUP(C51,Rosters!$E$4:$H$92,4),"")</f>
        <v/>
      </c>
      <c r="G51" s="293" t="str">
        <f>IFERROR(MIN(VLOOKUP(C51,Rosters!$E$4:$I$92,5),28.7),"")</f>
        <v/>
      </c>
      <c r="H51" s="264" t="e">
        <f t="shared" si="0"/>
        <v>#N/A</v>
      </c>
      <c r="I51" s="624" t="str">
        <f t="shared" ref="I51" si="54">IFERROR(H51-(MIN(H50:H51,U50:U51)),"")</f>
        <v/>
      </c>
      <c r="J51" s="610" t="str">
        <f t="shared" si="8"/>
        <v/>
      </c>
      <c r="K51" s="305"/>
      <c r="L51" s="612" t="str">
        <f t="shared" si="1"/>
        <v/>
      </c>
      <c r="M51" s="613"/>
      <c r="N51" s="614"/>
      <c r="O51" s="615"/>
      <c r="P51" s="298"/>
      <c r="Q51" s="663" t="e">
        <f>(VLOOKUP(P51,Rosters!$A$4:$D$92,2))</f>
        <v>#N/A</v>
      </c>
      <c r="R51" s="476"/>
      <c r="S51" s="664" t="str">
        <f>IFERROR(VLOOKUP(P51,Rosters!$A$4:$D$92,3),"")</f>
        <v/>
      </c>
      <c r="T51" s="665" t="str">
        <f>IFERROR(MIN(VLOOKUP(P51,Rosters!$A$4:$D$92,4),28.7),"")</f>
        <v/>
      </c>
      <c r="U51" s="666" t="e">
        <f t="shared" si="4"/>
        <v>#N/A</v>
      </c>
      <c r="V51" s="666" t="str">
        <f t="shared" si="22"/>
        <v/>
      </c>
      <c r="W51" s="667" t="str">
        <f t="shared" si="2"/>
        <v/>
      </c>
      <c r="X51" s="479"/>
      <c r="Y51" s="690" t="str">
        <f t="shared" si="3"/>
        <v/>
      </c>
      <c r="Z51" s="511"/>
    </row>
    <row r="52" ht="18.75" customHeight="1" spans="2:26">
      <c r="B52" s="259">
        <v>19</v>
      </c>
      <c r="C52" s="295"/>
      <c r="D52" s="553" t="e">
        <f>(VLOOKUP(C52,Rosters!$E$4:$I$92,2))</f>
        <v>#N/A</v>
      </c>
      <c r="E52" s="306"/>
      <c r="F52" s="560" t="str">
        <f>IFERROR(VLOOKUP(C52,Rosters!$E$4:$H$92,4),"")</f>
        <v/>
      </c>
      <c r="G52" s="282" t="str">
        <f>IFERROR(MIN(VLOOKUP(C52,Rosters!$E$4:$I$92,5),28.7),"")</f>
        <v/>
      </c>
      <c r="H52" s="264" t="e">
        <f t="shared" si="0"/>
        <v>#N/A</v>
      </c>
      <c r="I52" s="616" t="str">
        <f t="shared" ref="I52" si="55">IFERROR(H52-(MIN(H52:H53,U52:U53)),"")</f>
        <v/>
      </c>
      <c r="J52" s="617" t="str">
        <f t="shared" si="8"/>
        <v/>
      </c>
      <c r="K52" s="262"/>
      <c r="L52" s="618" t="str">
        <f t="shared" si="1"/>
        <v/>
      </c>
      <c r="M52" s="619"/>
      <c r="N52" s="281">
        <v>19</v>
      </c>
      <c r="O52" s="620"/>
      <c r="P52" s="295"/>
      <c r="Q52" s="668" t="e">
        <f>(VLOOKUP(P52,Rosters!$A$4:$D$92,2))</f>
        <v>#N/A</v>
      </c>
      <c r="R52" s="440"/>
      <c r="S52" s="669" t="str">
        <f>IFERROR(VLOOKUP(P52,Rosters!$A$4:$D$92,3),"")</f>
        <v/>
      </c>
      <c r="T52" s="670" t="str">
        <f>IFERROR(MIN(VLOOKUP(P52,Rosters!$A$4:$D$92,4),28.7),"")</f>
        <v/>
      </c>
      <c r="U52" s="671" t="e">
        <f t="shared" si="4"/>
        <v>#N/A</v>
      </c>
      <c r="V52" s="671" t="str">
        <f t="shared" ref="V52" si="56">IFERROR(U52-(MIN(H52:H53,U52:U53)),"")</f>
        <v/>
      </c>
      <c r="W52" s="468" t="str">
        <f t="shared" si="2"/>
        <v/>
      </c>
      <c r="X52" s="480"/>
      <c r="Y52" s="688" t="str">
        <f t="shared" si="3"/>
        <v/>
      </c>
      <c r="Z52" s="512"/>
    </row>
    <row r="53" ht="18.75" customHeight="1" spans="2:26">
      <c r="B53" s="302"/>
      <c r="C53" s="267"/>
      <c r="D53" s="553" t="e">
        <f>(VLOOKUP(C53,Rosters!$E$4:$I$92,2))</f>
        <v>#N/A</v>
      </c>
      <c r="E53" s="301"/>
      <c r="F53" s="563" t="str">
        <f>IFERROR(VLOOKUP(C53,Rosters!$E$4:$H$92,4),"")</f>
        <v/>
      </c>
      <c r="G53" s="269" t="str">
        <f>IFERROR(MIN(VLOOKUP(C53,Rosters!$E$4:$I$92,5),28.7),"")</f>
        <v/>
      </c>
      <c r="H53" s="264" t="e">
        <f t="shared" si="0"/>
        <v>#N/A</v>
      </c>
      <c r="I53" s="621" t="str">
        <f t="shared" ref="I53" si="57">IFERROR(H53-(MIN(H52:H53,U52:U53)),"")</f>
        <v/>
      </c>
      <c r="J53" s="363" t="str">
        <f t="shared" si="8"/>
        <v/>
      </c>
      <c r="K53" s="301"/>
      <c r="L53" s="636" t="str">
        <f t="shared" si="1"/>
        <v/>
      </c>
      <c r="M53" s="394"/>
      <c r="N53" s="365"/>
      <c r="O53" s="366"/>
      <c r="P53" s="267"/>
      <c r="Q53" s="553" t="e">
        <f>(VLOOKUP(P53,Rosters!$A$4:$D$92,2))</f>
        <v>#N/A</v>
      </c>
      <c r="R53" s="450"/>
      <c r="S53" s="675" t="str">
        <f>IFERROR(VLOOKUP(P53,Rosters!$A$4:$D$92,3),"")</f>
        <v/>
      </c>
      <c r="T53" s="447" t="str">
        <f>IFERROR(MIN(VLOOKUP(P53,Rosters!$A$4:$D$92,4),28.7),"")</f>
        <v/>
      </c>
      <c r="U53" s="443" t="e">
        <f t="shared" si="4"/>
        <v>#N/A</v>
      </c>
      <c r="V53" s="676" t="str">
        <f t="shared" ref="V53" si="58">IFERROR(U53-(MIN(H52:H53,U52:U53)),"")</f>
        <v/>
      </c>
      <c r="W53" s="286" t="str">
        <f t="shared" si="2"/>
        <v/>
      </c>
      <c r="X53" s="481"/>
      <c r="Y53" s="683" t="str">
        <f t="shared" si="3"/>
        <v/>
      </c>
      <c r="Z53" s="520"/>
    </row>
    <row r="54" ht="18.75" customHeight="1" spans="2:26">
      <c r="B54" s="309"/>
      <c r="C54" s="574"/>
      <c r="D54" s="310"/>
      <c r="E54" s="310"/>
      <c r="F54" s="575"/>
      <c r="G54" s="576" t="s">
        <v>37</v>
      </c>
      <c r="H54" s="577"/>
      <c r="I54" s="577"/>
      <c r="J54" s="577"/>
      <c r="K54" s="637"/>
      <c r="L54" s="397" t="s">
        <v>38</v>
      </c>
      <c r="M54" s="398">
        <f>SUM(M16:M53)</f>
        <v>0</v>
      </c>
      <c r="N54" s="399"/>
      <c r="O54" s="400"/>
      <c r="P54" s="310"/>
      <c r="Q54" s="237"/>
      <c r="R54" s="484"/>
      <c r="S54" s="237"/>
      <c r="T54" s="576" t="s">
        <v>37</v>
      </c>
      <c r="U54" s="577"/>
      <c r="V54" s="577"/>
      <c r="W54" s="577"/>
      <c r="X54" s="487" t="s">
        <v>39</v>
      </c>
      <c r="Y54" s="397" t="s">
        <v>40</v>
      </c>
      <c r="Z54" s="398">
        <f>SUM(Z16:Z53)</f>
        <v>0</v>
      </c>
    </row>
    <row r="55" ht="18.75" customHeight="1" spans="2:26">
      <c r="B55" s="309"/>
      <c r="C55" s="578"/>
      <c r="D55" s="314"/>
      <c r="E55" s="314"/>
      <c r="F55" s="579"/>
      <c r="G55" s="580"/>
      <c r="H55" s="580"/>
      <c r="I55" s="580"/>
      <c r="J55" s="580"/>
      <c r="K55" s="638"/>
      <c r="L55" s="397" t="s">
        <v>36</v>
      </c>
      <c r="M55" s="398"/>
      <c r="N55" s="403"/>
      <c r="O55" s="404"/>
      <c r="P55" s="405"/>
      <c r="Q55" s="314"/>
      <c r="R55" s="314"/>
      <c r="S55" s="677"/>
      <c r="T55" s="580"/>
      <c r="U55" s="580"/>
      <c r="V55" s="580"/>
      <c r="W55" s="580"/>
      <c r="X55" s="678"/>
      <c r="Y55" s="490"/>
      <c r="Z55" s="550"/>
    </row>
    <row r="56" ht="33" customHeight="1" spans="2:26">
      <c r="B56" s="309"/>
      <c r="C56" s="581"/>
      <c r="D56" s="582"/>
      <c r="E56" s="582"/>
      <c r="F56" s="583" t="s">
        <v>41</v>
      </c>
      <c r="G56" s="583"/>
      <c r="H56" s="583"/>
      <c r="I56" s="583"/>
      <c r="J56" s="583"/>
      <c r="K56" s="583"/>
      <c r="L56" s="639" t="s">
        <v>42</v>
      </c>
      <c r="M56" s="407"/>
      <c r="N56" s="403"/>
      <c r="O56" s="404"/>
      <c r="P56" s="405"/>
      <c r="Q56" s="317"/>
      <c r="R56" s="317"/>
      <c r="S56" s="583" t="s">
        <v>41</v>
      </c>
      <c r="T56" s="583"/>
      <c r="U56" s="583"/>
      <c r="V56" s="583"/>
      <c r="W56" s="583"/>
      <c r="X56" s="583"/>
      <c r="Y56" s="406" t="s">
        <v>42</v>
      </c>
      <c r="Z56" s="532"/>
    </row>
    <row r="57" ht="30" customHeight="1" spans="2:26">
      <c r="B57" s="584"/>
      <c r="C57" s="585" t="s">
        <v>43</v>
      </c>
      <c r="D57" s="585"/>
      <c r="E57" s="585"/>
      <c r="F57" s="585"/>
      <c r="G57" s="585"/>
      <c r="H57" s="585"/>
      <c r="I57" s="585"/>
      <c r="J57" s="585"/>
      <c r="K57" s="585"/>
      <c r="L57" s="640"/>
      <c r="M57" s="409" t="str">
        <f>IFERROR((M54/M56),"")</f>
        <v/>
      </c>
      <c r="N57" s="410"/>
      <c r="O57" s="411"/>
      <c r="P57" s="585" t="s">
        <v>44</v>
      </c>
      <c r="Q57" s="679"/>
      <c r="R57" s="679"/>
      <c r="S57" s="679"/>
      <c r="T57" s="679"/>
      <c r="U57" s="679"/>
      <c r="V57" s="679"/>
      <c r="W57" s="679"/>
      <c r="X57" s="679"/>
      <c r="Y57" s="696"/>
      <c r="Z57" s="409" t="str">
        <f>IFERROR((Z54/Z56),"")</f>
        <v/>
      </c>
    </row>
    <row r="58" ht="12.75" customHeight="1" spans="2:26">
      <c r="B58" s="3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414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533"/>
    </row>
    <row r="59" ht="12.75" customHeight="1" spans="2:26">
      <c r="B59" s="3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415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533"/>
    </row>
    <row r="60" ht="12.75" customHeight="1" spans="2:26">
      <c r="B60" s="322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416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536"/>
    </row>
    <row r="61" ht="12.75" customHeight="1"/>
    <row r="62" ht="12.75" customHeight="1"/>
    <row r="63" ht="12.75" customHeight="1"/>
    <row r="64" ht="12.75" customHeight="1" spans="20:20">
      <c r="T64" t="s">
        <v>45</v>
      </c>
    </row>
    <row r="65" ht="12.75" customHeight="1" spans="13:13">
      <c r="M65" t="str">
        <f>IFERROR(ROUND(((IF(E16="B",$G$9/113,$G$10/113))*G16+IF(E16="B",$K$9-$X$9,$K$10-$X$9))*1,3),"")</f>
        <v/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sheetProtection algorithmName="SHA-512" hashValue="TrPeEPQSiX+3v2MHuTaez58Ba+A/Ad01Gfw75O/2FoyLViKme3tbaAWieH2nBkJsZgtKcTiwkcXJ0oyrYp6vzw==" saltValue="DC/ZoJuhHTEuwyvfUE9eiA==" spinCount="100000" sheet="1" selectLockedCells="1" objects="1"/>
  <mergeCells count="100">
    <mergeCell ref="B2:Z2"/>
    <mergeCell ref="M5:P5"/>
    <mergeCell ref="G7:J7"/>
    <mergeCell ref="M7:N7"/>
    <mergeCell ref="W10:X10"/>
    <mergeCell ref="B11:Z11"/>
    <mergeCell ref="F56:K56"/>
    <mergeCell ref="S56:X56"/>
    <mergeCell ref="C57:L57"/>
    <mergeCell ref="P57:Y57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N54:N55"/>
    <mergeCell ref="O54:O55"/>
    <mergeCell ref="Y54:Y5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N38:O39"/>
    <mergeCell ref="N40:O41"/>
    <mergeCell ref="N42:O43"/>
    <mergeCell ref="N44:O45"/>
    <mergeCell ref="N20:O21"/>
    <mergeCell ref="N22:O23"/>
    <mergeCell ref="N24:O25"/>
    <mergeCell ref="N26:O27"/>
    <mergeCell ref="N46:O47"/>
    <mergeCell ref="N48:O49"/>
    <mergeCell ref="N14:O15"/>
    <mergeCell ref="N16:O17"/>
    <mergeCell ref="N18:O19"/>
    <mergeCell ref="N28:O29"/>
    <mergeCell ref="N30:O31"/>
    <mergeCell ref="N32:O33"/>
    <mergeCell ref="N34:O35"/>
    <mergeCell ref="N36:O37"/>
    <mergeCell ref="N50:O51"/>
    <mergeCell ref="B58:N60"/>
    <mergeCell ref="P58:Z60"/>
    <mergeCell ref="N52:O53"/>
    <mergeCell ref="N12:R13"/>
    <mergeCell ref="B12:E13"/>
    <mergeCell ref="F12:M13"/>
    <mergeCell ref="S12:Z13"/>
    <mergeCell ref="G54:J55"/>
    <mergeCell ref="T54:W55"/>
  </mergeCells>
  <dataValidations count="1">
    <dataValidation type="list" allowBlank="1" showInputMessage="1" showErrorMessage="1" sqref="T3 E16:E53 R16:R53">
      <formula1>"b,m,f"</formula1>
    </dataValidation>
  </dataValidations>
  <printOptions horizontalCentered="1" verticalCentered="1"/>
  <pageMargins left="0.25" right="0.25" top="0" bottom="0" header="0" footer="0"/>
  <pageSetup paperSize="1" scale="50" orientation="landscape"/>
  <headerFooter/>
  <ignoredErrors>
    <ignoredError sqref="I1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F994"/>
  <sheetViews>
    <sheetView workbookViewId="0">
      <selection activeCell="L4" sqref="L4:M4"/>
    </sheetView>
  </sheetViews>
  <sheetFormatPr defaultColWidth="14.4285714285714" defaultRowHeight="15" customHeight="1"/>
  <cols>
    <col min="1" max="1" width="8.85714285714286" customWidth="1"/>
    <col min="2" max="2" width="9.85714285714286" customWidth="1"/>
    <col min="3" max="3" width="1.28571428571429" hidden="1" customWidth="1"/>
    <col min="4" max="4" width="5.71428571428571" customWidth="1"/>
    <col min="5" max="5" width="27.7142857142857" customWidth="1"/>
    <col min="6" max="6" width="9.28571428571429" customWidth="1"/>
    <col min="7" max="7" width="10.8571428571429" hidden="1" customWidth="1"/>
    <col min="8" max="8" width="11" hidden="1" customWidth="1"/>
    <col min="9" max="9" width="11.8571428571429" customWidth="1"/>
    <col min="10" max="10" width="12" hidden="1" customWidth="1"/>
    <col min="11" max="11" width="12.7142857142857" hidden="1" customWidth="1"/>
    <col min="12" max="12" width="11" customWidth="1"/>
    <col min="13" max="13" width="1.85714285714286" customWidth="1"/>
    <col min="14" max="14" width="8.28571428571429" customWidth="1"/>
    <col min="15" max="15" width="9.71428571428571" customWidth="1"/>
    <col min="16" max="16" width="1.71428571428571" hidden="1" customWidth="1"/>
    <col min="17" max="17" width="6" customWidth="1"/>
    <col min="18" max="18" width="32" customWidth="1"/>
    <col min="19" max="19" width="9.42857142857143" customWidth="1"/>
    <col min="20" max="20" width="12" hidden="1" customWidth="1"/>
    <col min="21" max="21" width="11.2857142857143" hidden="1" customWidth="1"/>
    <col min="22" max="22" width="12.4285714285714" hidden="1" customWidth="1"/>
    <col min="23" max="23" width="10.4285714285714" hidden="1" customWidth="1"/>
    <col min="24" max="24" width="12.7142857142857" customWidth="1"/>
    <col min="25" max="25" width="10.5714285714286" customWidth="1"/>
    <col min="26" max="26" width="0.571428571428571" customWidth="1"/>
    <col min="27" max="27" width="7.85714285714286" hidden="1" customWidth="1"/>
    <col min="28" max="28" width="8.85714285714286" customWidth="1"/>
    <col min="29" max="29" width="35.1428571428571" customWidth="1"/>
    <col min="30" max="34" width="8.85714285714286" customWidth="1"/>
  </cols>
  <sheetData>
    <row r="1" customHeight="1" spans="1:1">
      <c r="A1" s="222"/>
    </row>
    <row r="2" ht="31.5" customHeight="1" spans="1:27">
      <c r="A2" s="22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22.15" customHeight="1" spans="5:27">
      <c r="E3" s="224" t="s">
        <v>5</v>
      </c>
      <c r="F3" s="225" t="str">
        <f>IF('League Play Report'!G6="","",'League Play Report'!G6)</f>
        <v/>
      </c>
      <c r="J3" s="324"/>
      <c r="K3" s="325" t="s">
        <v>6</v>
      </c>
      <c r="M3" s="326"/>
      <c r="N3" s="327"/>
      <c r="O3" s="328"/>
      <c r="P3" s="329"/>
      <c r="Q3" s="329"/>
      <c r="R3" s="329" t="s">
        <v>46</v>
      </c>
      <c r="X3" s="310"/>
      <c r="Y3" s="310"/>
      <c r="Z3" s="310"/>
      <c r="AA3" s="310"/>
    </row>
    <row r="4" ht="22.15" customHeight="1" spans="1:27">
      <c r="A4" s="226"/>
      <c r="B4" s="227"/>
      <c r="C4" s="228"/>
      <c r="D4" s="229" t="s">
        <v>7</v>
      </c>
      <c r="E4" s="230" t="s">
        <v>8</v>
      </c>
      <c r="F4" s="231" t="str">
        <f>IFERROR(VLOOKUP(F3,Courses!$A$4:$I$25,3),"")</f>
        <v/>
      </c>
      <c r="G4" s="231"/>
      <c r="H4" s="231"/>
      <c r="I4" s="230"/>
      <c r="L4" s="330"/>
      <c r="M4" s="330"/>
      <c r="N4" s="28" t="s">
        <v>10</v>
      </c>
      <c r="O4" s="234" t="str">
        <f>IFERROR(VLOOKUP(F3,Courses!$A$4:$O$25,15),"")</f>
        <v/>
      </c>
      <c r="P4" s="331" t="str">
        <f>IFERROR(VLOOKUP(#REF!,Courses!$A$4:$L$24,12),"")</f>
        <v/>
      </c>
      <c r="Q4" s="417"/>
      <c r="R4" s="418" t="str">
        <f>IFERROR(VLOOKUP(F3,Courses!$A$4:$I$25,2),"")</f>
        <v/>
      </c>
      <c r="S4" s="419"/>
      <c r="T4" s="419"/>
      <c r="U4" s="419"/>
      <c r="V4" s="420"/>
      <c r="X4" s="421"/>
      <c r="Y4" s="310"/>
      <c r="Z4" s="310"/>
      <c r="AA4" s="310"/>
    </row>
    <row r="5" ht="22.15" customHeight="1" spans="2:27">
      <c r="B5" s="29" t="s">
        <v>11</v>
      </c>
      <c r="C5" s="232"/>
      <c r="D5" s="233" t="s">
        <v>12</v>
      </c>
      <c r="E5" s="234" t="s">
        <v>13</v>
      </c>
      <c r="F5" s="235" t="str">
        <f>IFERROR(VLOOKUP(F3,Courses!$A$4:$M$25,11),"")</f>
        <v/>
      </c>
      <c r="G5" s="236"/>
      <c r="I5" s="332" t="s">
        <v>14</v>
      </c>
      <c r="J5" s="333" t="str">
        <f>IFERROR(VLOOKUP(F3,Courses!$A$4:$M$25,12),"")</f>
        <v/>
      </c>
      <c r="K5" s="231" t="s">
        <v>15</v>
      </c>
      <c r="L5" s="334" t="str">
        <f>IFERROR(VLOOKUP(F3,Courses!$A$4:$M$25,13),"")</f>
        <v/>
      </c>
      <c r="N5" s="335" t="s">
        <v>16</v>
      </c>
      <c r="O5" s="234" t="str">
        <f>IFERROR(VLOOKUP(F3,Courses!$A$4:$O$25,14),"")</f>
        <v/>
      </c>
      <c r="R5" s="422" t="s">
        <v>47</v>
      </c>
      <c r="X5" s="310"/>
      <c r="Y5" s="310"/>
      <c r="Z5" s="310"/>
      <c r="AA5" s="310"/>
    </row>
    <row r="6" ht="24" customHeight="1" spans="1:29">
      <c r="A6" s="30"/>
      <c r="B6" s="237" t="s">
        <v>17</v>
      </c>
      <c r="D6" s="238" t="s">
        <v>18</v>
      </c>
      <c r="E6" s="234" t="s">
        <v>19</v>
      </c>
      <c r="F6" s="235" t="str">
        <f>IFERROR(VLOOKUP(F3,Courses!$A$4:$M$25,8),"")</f>
        <v/>
      </c>
      <c r="I6" s="336" t="s">
        <v>14</v>
      </c>
      <c r="J6" s="333" t="str">
        <f>IFERROR(VLOOKUP(F3,Courses!$A$4:$M$25,9),"")</f>
        <v/>
      </c>
      <c r="K6" s="231" t="s">
        <v>15</v>
      </c>
      <c r="L6" s="334" t="str">
        <f>IFERROR(VLOOKUP(F3,Courses!$A$4:$M$25,10),"")</f>
        <v/>
      </c>
      <c r="N6" s="337"/>
      <c r="P6" s="237"/>
      <c r="R6" s="423" t="str">
        <f>IF('League Play Report'!S8="","",'League Play Report'!S8)</f>
        <v/>
      </c>
      <c r="S6" s="424"/>
      <c r="T6" s="424"/>
      <c r="U6" s="424"/>
      <c r="V6" s="425"/>
      <c r="W6" s="237"/>
      <c r="X6" s="426"/>
      <c r="Y6" s="237"/>
      <c r="Z6" s="310"/>
      <c r="AA6" s="310"/>
      <c r="AC6" s="492"/>
    </row>
    <row r="7" ht="24" customHeight="1" spans="1:27">
      <c r="A7" s="30"/>
      <c r="B7" s="29" t="s">
        <v>21</v>
      </c>
      <c r="D7" s="239" t="s">
        <v>22</v>
      </c>
      <c r="E7" s="240" t="s">
        <v>23</v>
      </c>
      <c r="F7" s="241" t="str">
        <f>IFERROR(VLOOKUP(F3,Courses!$A$4:$M$25,5),"")</f>
        <v/>
      </c>
      <c r="I7" s="336" t="s">
        <v>14</v>
      </c>
      <c r="J7" s="338" t="str">
        <f>IFERROR(VLOOKUP(F3,Courses!$A$4:$M$25,6),"")</f>
        <v/>
      </c>
      <c r="K7" s="231" t="s">
        <v>15</v>
      </c>
      <c r="L7" s="334" t="str">
        <f>IFERROR(VLOOKUP(F3,Courses!$A$4:$M$25,7),"")</f>
        <v/>
      </c>
      <c r="M7" s="339"/>
      <c r="N7" s="340" t="s">
        <v>20</v>
      </c>
      <c r="O7" s="338" t="str">
        <f>IFERROR(VLOOKUP(F3,Courses!$A$4:$I$25,4),"")</f>
        <v/>
      </c>
      <c r="P7" s="341"/>
      <c r="R7" s="427" t="s">
        <v>48</v>
      </c>
      <c r="S7" s="428" t="s">
        <v>49</v>
      </c>
      <c r="T7" s="429"/>
      <c r="U7" s="429"/>
      <c r="V7" s="430">
        <f>'League Play Report'!W10</f>
        <v>0</v>
      </c>
      <c r="W7" s="431"/>
      <c r="X7" s="432" t="str">
        <f>IF('League Play Report'!M5="","",'League Play Report'!M5)</f>
        <v/>
      </c>
      <c r="Y7" s="493"/>
      <c r="Z7" s="310"/>
      <c r="AA7" s="310"/>
    </row>
    <row r="8" ht="31.15" customHeight="1" spans="1:27">
      <c r="A8" s="242" t="s">
        <v>50</v>
      </c>
      <c r="B8" s="243"/>
      <c r="C8" s="243"/>
      <c r="D8" s="243"/>
      <c r="E8" s="243"/>
      <c r="F8" s="244"/>
      <c r="G8" s="243"/>
      <c r="H8" s="243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3"/>
      <c r="AA8" s="494"/>
    </row>
    <row r="9" ht="22.15" customHeight="1" spans="1:27">
      <c r="A9" s="245" t="s">
        <v>51</v>
      </c>
      <c r="B9" s="245"/>
      <c r="C9" s="245"/>
      <c r="D9" s="245"/>
      <c r="E9" s="246"/>
      <c r="F9" s="247"/>
      <c r="G9" s="247"/>
      <c r="H9" s="247"/>
      <c r="I9" s="247"/>
      <c r="J9" s="247"/>
      <c r="K9" s="247"/>
      <c r="L9" s="247"/>
      <c r="M9" s="342" t="s">
        <v>51</v>
      </c>
      <c r="N9" s="245"/>
      <c r="O9" s="245"/>
      <c r="P9" s="245"/>
      <c r="Q9" s="245"/>
      <c r="R9" s="433"/>
      <c r="S9" s="1"/>
      <c r="T9" s="1"/>
      <c r="U9" s="1"/>
      <c r="V9" s="1"/>
      <c r="W9" s="1"/>
      <c r="X9" s="1"/>
      <c r="Y9" s="1"/>
      <c r="Z9" s="1"/>
      <c r="AA9" s="495"/>
    </row>
    <row r="10" ht="28.5" customHeight="1" spans="1:32">
      <c r="A10" s="245"/>
      <c r="B10" s="245"/>
      <c r="C10" s="245"/>
      <c r="D10" s="245"/>
      <c r="E10" s="246"/>
      <c r="F10" s="247"/>
      <c r="G10" s="247"/>
      <c r="H10" s="247"/>
      <c r="I10" s="247"/>
      <c r="J10" s="247"/>
      <c r="K10" s="247"/>
      <c r="L10" s="247"/>
      <c r="M10" s="342"/>
      <c r="N10" s="245"/>
      <c r="O10" s="245"/>
      <c r="P10" s="245"/>
      <c r="Q10" s="245"/>
      <c r="R10" s="434"/>
      <c r="S10" s="435"/>
      <c r="T10" s="435"/>
      <c r="U10" s="435"/>
      <c r="V10" s="435"/>
      <c r="W10" s="435"/>
      <c r="X10" s="435"/>
      <c r="Y10" s="435"/>
      <c r="Z10" s="435"/>
      <c r="AA10" s="408"/>
      <c r="AE10" s="496"/>
      <c r="AF10" s="497"/>
    </row>
    <row r="11" ht="16.5" customHeight="1" spans="1:27">
      <c r="A11" s="248"/>
      <c r="B11" s="249"/>
      <c r="C11" s="250"/>
      <c r="D11" s="29"/>
      <c r="E11" s="251"/>
      <c r="F11" s="252"/>
      <c r="G11" s="248"/>
      <c r="H11" s="248"/>
      <c r="I11" s="248"/>
      <c r="J11" s="343" t="s">
        <v>26</v>
      </c>
      <c r="K11" s="344" t="s">
        <v>27</v>
      </c>
      <c r="L11" s="345"/>
      <c r="M11" s="346" t="s">
        <v>28</v>
      </c>
      <c r="N11" s="347"/>
      <c r="O11" s="252"/>
      <c r="P11" s="348"/>
      <c r="Q11" s="436"/>
      <c r="R11" s="437"/>
      <c r="S11" s="252"/>
      <c r="T11" s="248"/>
      <c r="U11" s="248"/>
      <c r="V11" s="343"/>
      <c r="W11" s="343" t="s">
        <v>26</v>
      </c>
      <c r="X11" s="344" t="s">
        <v>27</v>
      </c>
      <c r="Y11" s="498"/>
      <c r="Z11" s="499"/>
      <c r="AA11" s="500"/>
    </row>
    <row r="12" ht="31.5" customHeight="1" spans="1:27">
      <c r="A12" s="253" t="s">
        <v>28</v>
      </c>
      <c r="B12" s="254" t="s">
        <v>29</v>
      </c>
      <c r="C12" s="255"/>
      <c r="D12" s="256" t="s">
        <v>7</v>
      </c>
      <c r="E12" s="257" t="s">
        <v>9</v>
      </c>
      <c r="F12" s="254" t="s">
        <v>31</v>
      </c>
      <c r="G12" s="253" t="s">
        <v>32</v>
      </c>
      <c r="H12" s="258" t="s">
        <v>33</v>
      </c>
      <c r="I12" s="349" t="s">
        <v>34</v>
      </c>
      <c r="J12" s="253" t="s">
        <v>35</v>
      </c>
      <c r="K12" s="350" t="s">
        <v>35</v>
      </c>
      <c r="L12" s="351" t="s">
        <v>36</v>
      </c>
      <c r="M12" s="352"/>
      <c r="N12" s="353"/>
      <c r="O12" s="354" t="s">
        <v>29</v>
      </c>
      <c r="P12" s="355"/>
      <c r="Q12" s="438" t="s">
        <v>7</v>
      </c>
      <c r="R12" s="439" t="s">
        <v>4</v>
      </c>
      <c r="S12" s="254" t="s">
        <v>31</v>
      </c>
      <c r="T12" s="253" t="s">
        <v>32</v>
      </c>
      <c r="U12" s="258" t="s">
        <v>33</v>
      </c>
      <c r="V12" s="349" t="s">
        <v>34</v>
      </c>
      <c r="W12" s="253" t="s">
        <v>35</v>
      </c>
      <c r="X12" s="350" t="s">
        <v>35</v>
      </c>
      <c r="Y12" s="350" t="s">
        <v>36</v>
      </c>
      <c r="Z12" s="501"/>
      <c r="AA12" s="502"/>
    </row>
    <row r="13" ht="19.5" customHeight="1" spans="1:30">
      <c r="A13" s="259">
        <v>1</v>
      </c>
      <c r="B13" s="260"/>
      <c r="C13" s="261"/>
      <c r="D13" s="262"/>
      <c r="E13" s="263" t="str">
        <f>IFERROR(VLOOKUP(B13,Rosters!$E$4:$H$92,4),"")</f>
        <v/>
      </c>
      <c r="F13" s="263" t="str">
        <f>IFERROR(MIN(VLOOKUP(B13,Rosters!$E$4:$I$92,5),28.7),"")</f>
        <v/>
      </c>
      <c r="G13" s="264" t="e">
        <f>_xlfn.IFS(D13="b",$F$5/113,D13="m",$F$6/113,D13="f",$F$7/113)*F13+_xlfn.IFS(D13="b",$J$5-$O$7,D13="m",$J$6-$O$7,D13="f",$J$7-$O$7)</f>
        <v>#N/A</v>
      </c>
      <c r="H13" s="265" t="str">
        <f t="shared" ref="H13:H17" si="0">IFERROR(G13-(MIN(G13:G14,T13:T14)),"")</f>
        <v/>
      </c>
      <c r="I13" s="356" t="str">
        <f t="shared" ref="I13:I50" si="1">IFERROR(ROUND(0.9*H13,0),"")</f>
        <v/>
      </c>
      <c r="J13" s="357"/>
      <c r="K13" s="356" t="str">
        <f t="shared" ref="K13:K50" si="2">IFERROR(J13-G13,"")</f>
        <v/>
      </c>
      <c r="L13" s="358"/>
      <c r="M13" s="259">
        <v>1</v>
      </c>
      <c r="N13" s="359"/>
      <c r="O13" s="262"/>
      <c r="P13" s="360"/>
      <c r="Q13" s="440"/>
      <c r="R13" s="441" t="str">
        <f>IFERROR(VLOOKUP(O13,Rosters!$A$4:$D$92,3),"")</f>
        <v/>
      </c>
      <c r="S13" s="442" t="str">
        <f>IFERROR(MIN(VLOOKUP(O13,Rosters!$A$4:$D$92,4),28.7),"")</f>
        <v/>
      </c>
      <c r="T13" s="443" t="e">
        <f>_xlfn.IFS(Q13="b",$F$5/113,Q13="m",$F$6/113,Q13="f",$F$7/113)*S13+_xlfn.IFS(Q13="b",$J$5-$O$7,Q13="m",$J$6-$O$7,Q13="f",$J$7-$O$7)</f>
        <v>#N/A</v>
      </c>
      <c r="U13" s="444" t="str">
        <f t="shared" ref="U13:U17" si="3">IFERROR(T13-(MIN(G13:G14,T13:T14)),"")</f>
        <v/>
      </c>
      <c r="V13" s="265" t="str">
        <f t="shared" ref="V13:V50" si="4">IFERROR(ROUND(0.9*U13,0),"")</f>
        <v/>
      </c>
      <c r="W13" s="445"/>
      <c r="X13" s="444" t="str">
        <f t="shared" ref="X13:X50" si="5">IFERROR(W13-T13,"")</f>
        <v/>
      </c>
      <c r="Y13" s="503"/>
      <c r="Z13" s="504"/>
      <c r="AA13" s="505"/>
      <c r="AD13" s="1"/>
    </row>
    <row r="14" ht="19.5" customHeight="1" spans="1:31">
      <c r="A14" s="266"/>
      <c r="B14" s="267"/>
      <c r="C14" s="261"/>
      <c r="D14" s="268"/>
      <c r="E14" s="269" t="str">
        <f>IFERROR(VLOOKUP(B14,Rosters!$E$4:$H$92,4),"")</f>
        <v/>
      </c>
      <c r="F14" s="269" t="str">
        <f>IFERROR(MIN(VLOOKUP(B14,Rosters!$E$4:$I$92,5),28.7),"")</f>
        <v/>
      </c>
      <c r="G14" s="264" t="e">
        <f>_xlfn.IFS(D14="b",$F$5/113,D14="m",$F$6/113,D14="f",$F$7/113)*F14+_xlfn.IFS(D14="b",$J$5-$O$7,D14="m",$J$6-$O$7,D14="f",$J$7-$O$7)</f>
        <v>#N/A</v>
      </c>
      <c r="H14" s="270" t="str">
        <f t="shared" ref="H14:H18" si="6">IFERROR(G14-(MIN(G13:G14,T13:T14)),"")</f>
        <v/>
      </c>
      <c r="I14" s="361" t="str">
        <f t="shared" si="1"/>
        <v/>
      </c>
      <c r="J14" s="362"/>
      <c r="K14" s="363" t="str">
        <f t="shared" si="2"/>
        <v/>
      </c>
      <c r="L14" s="364"/>
      <c r="M14" s="365"/>
      <c r="N14" s="366"/>
      <c r="O14" s="301"/>
      <c r="P14" s="367"/>
      <c r="Q14" s="446"/>
      <c r="R14" s="447" t="str">
        <f>IFERROR(VLOOKUP(O14,Rosters!$A$4:$D$92,3),"")</f>
        <v/>
      </c>
      <c r="S14" s="448" t="str">
        <f>IFERROR(MIN(VLOOKUP(O14,Rosters!$A$4:$D$92,4),28.7),"")</f>
        <v/>
      </c>
      <c r="T14" s="443" t="e">
        <f>_xlfn.IFS(Q14="b",$F$5/113,Q14="m",$F$6/113,Q14="f",$F$7/113)*S14+_xlfn.IFS(Q14="b",$J$5-$O$7,Q14="m",$J$6-$O$7,Q14="f",$J$7-$O$7)</f>
        <v>#N/A</v>
      </c>
      <c r="U14" s="449" t="str">
        <f t="shared" ref="U14:U18" si="7">IFERROR(T14-(MIN(G13:G14,T13:T14)),"")</f>
        <v/>
      </c>
      <c r="V14" s="270" t="str">
        <f t="shared" si="4"/>
        <v/>
      </c>
      <c r="W14" s="450"/>
      <c r="X14" s="451" t="str">
        <f t="shared" si="5"/>
        <v/>
      </c>
      <c r="Y14" s="506"/>
      <c r="Z14" s="507"/>
      <c r="AA14" s="508"/>
      <c r="AE14" s="496"/>
    </row>
    <row r="15" ht="19.5" customHeight="1" spans="1:27">
      <c r="A15" s="271">
        <v>2</v>
      </c>
      <c r="B15" s="272"/>
      <c r="C15" s="261"/>
      <c r="D15" s="273"/>
      <c r="E15" s="274" t="str">
        <f>IFERROR(VLOOKUP(B15,Rosters!$E$4:$H$92,4),"")</f>
        <v/>
      </c>
      <c r="F15" s="274" t="str">
        <f>IFERROR(MIN(VLOOKUP(B15,Rosters!$E$4:$I$92,5),28.7),"")</f>
        <v/>
      </c>
      <c r="G15" s="264" t="e">
        <f>_xlfn.IFS(D15="b",$F$5/113,D15="m",$F$6/113,D15="f",$F$7/113)*F15+_xlfn.IFS(D15="b",$J$5-$O$7,D15="m",$J$6-$O$7,D15="f",$J$7-$O$7)</f>
        <v>#N/A</v>
      </c>
      <c r="H15" s="275" t="str">
        <f t="shared" si="0"/>
        <v/>
      </c>
      <c r="I15" s="368" t="str">
        <f t="shared" si="1"/>
        <v/>
      </c>
      <c r="J15" s="369"/>
      <c r="K15" s="370" t="str">
        <f t="shared" si="2"/>
        <v/>
      </c>
      <c r="L15" s="371"/>
      <c r="M15" s="287">
        <v>2</v>
      </c>
      <c r="N15" s="372"/>
      <c r="O15" s="373"/>
      <c r="P15" s="360"/>
      <c r="Q15" s="452"/>
      <c r="R15" s="453" t="str">
        <f>IFERROR(VLOOKUP(O15,Rosters!$A$4:$D$92,3),"")</f>
        <v/>
      </c>
      <c r="S15" s="454" t="str">
        <f>IFERROR(MIN(VLOOKUP(O15,Rosters!$A$4:$D$92,4),28.7),"")</f>
        <v/>
      </c>
      <c r="T15" s="443" t="e">
        <f>_xlfn.IFS(Q15="b",$F$5/113,Q15="m",$F$6/113,Q15="f",$F$7/113)*S15+_xlfn.IFS(Q15="b",$J$5-$O$7,Q15="m",$J$6-$O$7,Q15="f",$J$7-$O$7)</f>
        <v>#N/A</v>
      </c>
      <c r="U15" s="455" t="str">
        <f t="shared" si="3"/>
        <v/>
      </c>
      <c r="V15" s="275" t="str">
        <f t="shared" si="4"/>
        <v/>
      </c>
      <c r="W15" s="456"/>
      <c r="X15" s="457" t="str">
        <f t="shared" si="5"/>
        <v/>
      </c>
      <c r="Y15" s="509"/>
      <c r="Z15" s="510"/>
      <c r="AA15" s="505"/>
    </row>
    <row r="16" ht="19.5" customHeight="1" spans="1:27">
      <c r="A16" s="276"/>
      <c r="B16" s="277"/>
      <c r="C16" s="261"/>
      <c r="D16" s="278"/>
      <c r="E16" s="279" t="str">
        <f>IFERROR(VLOOKUP(B16,Rosters!$E$4:$H$92,4),"")</f>
        <v/>
      </c>
      <c r="F16" s="279" t="str">
        <f>IFERROR(MIN(VLOOKUP(B16,Rosters!$E$4:$I$92,5),28.7),"")</f>
        <v/>
      </c>
      <c r="G16" s="264" t="e">
        <f>_xlfn.IFS(D16="b",$F$5/113,D16="m",$F$6/113,D16="f",$F$7/113)*F16+_xlfn.IFS(D16="b",$J$5-$O$7,D16="m",$J$6-$O$7,D16="f",$J$7-$O$7)</f>
        <v>#N/A</v>
      </c>
      <c r="H16" s="280" t="str">
        <f t="shared" si="6"/>
        <v/>
      </c>
      <c r="I16" s="374" t="str">
        <f t="shared" si="1"/>
        <v/>
      </c>
      <c r="J16" s="375"/>
      <c r="K16" s="374" t="str">
        <f t="shared" si="2"/>
        <v/>
      </c>
      <c r="L16" s="376"/>
      <c r="M16" s="377"/>
      <c r="N16" s="378"/>
      <c r="O16" s="379"/>
      <c r="P16" s="380"/>
      <c r="Q16" s="458"/>
      <c r="R16" s="459" t="str">
        <f>IFERROR(VLOOKUP(O16,Rosters!$A$4:$D$92,3),"")</f>
        <v/>
      </c>
      <c r="S16" s="460" t="str">
        <f>IFERROR(MIN(VLOOKUP(O16,Rosters!$A$4:$D$92,4),28.7),"")</f>
        <v/>
      </c>
      <c r="T16" s="443" t="e">
        <f>_xlfn.IFS(Q16="b",$F$5/113,Q16="m",$F$6/113,Q16="f",$F$7/113)*S16+_xlfn.IFS(Q16="b",$J$5-$O$7,Q16="m",$J$6-$O$7,Q16="f",$J$7-$O$7)</f>
        <v>#N/A</v>
      </c>
      <c r="U16" s="461" t="str">
        <f t="shared" si="7"/>
        <v/>
      </c>
      <c r="V16" s="462" t="str">
        <f t="shared" si="4"/>
        <v/>
      </c>
      <c r="W16" s="463"/>
      <c r="X16" s="464" t="str">
        <f t="shared" si="5"/>
        <v/>
      </c>
      <c r="Y16" s="511"/>
      <c r="Z16" s="507"/>
      <c r="AA16" s="508"/>
    </row>
    <row r="17" ht="19.5" customHeight="1" spans="1:27">
      <c r="A17" s="281">
        <v>3</v>
      </c>
      <c r="B17" s="260"/>
      <c r="C17" s="261"/>
      <c r="D17" s="262"/>
      <c r="E17" s="282" t="str">
        <f>IFERROR(VLOOKUP(B17,Rosters!$E$4:$H$92,4),"")</f>
        <v/>
      </c>
      <c r="F17" s="282" t="str">
        <f>IFERROR(MIN(VLOOKUP(B17,Rosters!$E$4:$I$92,5),28.7),"")</f>
        <v/>
      </c>
      <c r="G17" s="264" t="e">
        <f>_xlfn.IFS(D17="b",$F$5/113,D17="m",$F$6/113,D17="f",$F$7/113)*F17+_xlfn.IFS(D17="b",$J$5-$O$7,D17="m",$J$6-$O$7,D17="f",$J$7-$O$7)</f>
        <v>#N/A</v>
      </c>
      <c r="H17" s="283" t="str">
        <f t="shared" si="0"/>
        <v/>
      </c>
      <c r="I17" s="381" t="str">
        <f t="shared" si="1"/>
        <v/>
      </c>
      <c r="J17" s="300"/>
      <c r="K17" s="381" t="str">
        <f t="shared" si="2"/>
        <v/>
      </c>
      <c r="L17" s="382"/>
      <c r="M17" s="383">
        <v>3</v>
      </c>
      <c r="N17" s="384"/>
      <c r="O17" s="300"/>
      <c r="P17" s="385"/>
      <c r="Q17" s="440"/>
      <c r="R17" s="465" t="str">
        <f>IFERROR(VLOOKUP(O17,Rosters!$A$4:$D$92,3),"")</f>
        <v/>
      </c>
      <c r="S17" s="466" t="str">
        <f>IFERROR(MIN(VLOOKUP(O17,Rosters!$A$4:$D$92,4),28.7),"")</f>
        <v/>
      </c>
      <c r="T17" s="443" t="e">
        <f>_xlfn.IFS(Q17="b",$F$5/113,Q17="m",$F$6/113,Q17="f",$F$7/113)*S17+_xlfn.IFS(Q17="b",$J$5-$O$7,Q17="m",$J$6-$O$7,Q17="f",$J$7-$O$7)</f>
        <v>#N/A</v>
      </c>
      <c r="U17" s="467" t="str">
        <f t="shared" si="3"/>
        <v/>
      </c>
      <c r="V17" s="468" t="str">
        <f t="shared" si="4"/>
        <v/>
      </c>
      <c r="W17" s="440"/>
      <c r="X17" s="469" t="str">
        <f t="shared" si="5"/>
        <v/>
      </c>
      <c r="Y17" s="512"/>
      <c r="Z17" s="510"/>
      <c r="AA17" s="505"/>
    </row>
    <row r="18" ht="19.5" customHeight="1" spans="1:30">
      <c r="A18" s="284"/>
      <c r="B18" s="267"/>
      <c r="C18" s="261"/>
      <c r="D18" s="268"/>
      <c r="E18" s="285" t="str">
        <f>IFERROR(VLOOKUP(B18,Rosters!$E$4:$H$92,4),"")</f>
        <v/>
      </c>
      <c r="F18" s="269" t="str">
        <f>IFERROR(MIN(VLOOKUP(B18,Rosters!$E$4:$I$92,5),28.7),"")</f>
        <v/>
      </c>
      <c r="G18" s="264" t="e">
        <f>_xlfn.IFS(D18="b",$F$5/113,D18="m",$F$6/113,D18="f",$F$7/113)*F18+_xlfn.IFS(D18="b",$J$5-$O$7,D18="m",$J$6-$O$7,D18="f",$J$7-$O$7)</f>
        <v>#N/A</v>
      </c>
      <c r="H18" s="286" t="str">
        <f t="shared" si="6"/>
        <v/>
      </c>
      <c r="I18" s="363" t="str">
        <f t="shared" si="1"/>
        <v/>
      </c>
      <c r="J18" s="301"/>
      <c r="K18" s="363" t="str">
        <f t="shared" si="2"/>
        <v/>
      </c>
      <c r="L18" s="364"/>
      <c r="M18" s="365"/>
      <c r="N18" s="366"/>
      <c r="O18" s="301"/>
      <c r="P18" s="386"/>
      <c r="Q18" s="446"/>
      <c r="R18" s="447" t="str">
        <f>IFERROR(VLOOKUP(O18,Rosters!$A$4:$D$92,3),"")</f>
        <v/>
      </c>
      <c r="S18" s="448" t="str">
        <f>IFERROR(MIN(VLOOKUP(O18,Rosters!$A$4:$D$92,4),28.7),"")</f>
        <v/>
      </c>
      <c r="T18" s="443" t="e">
        <f>_xlfn.IFS(Q18="b",$F$5/113,Q18="m",$F$6/113,Q18="f",$F$7/113)*S18+_xlfn.IFS(Q18="b",$J$5-$O$7,Q18="m",$J$6-$O$7,Q18="f",$J$7-$O$7)</f>
        <v>#N/A</v>
      </c>
      <c r="U18" s="451" t="str">
        <f t="shared" si="7"/>
        <v/>
      </c>
      <c r="V18" s="270" t="str">
        <f t="shared" si="4"/>
        <v/>
      </c>
      <c r="W18" s="450"/>
      <c r="X18" s="451" t="str">
        <f t="shared" si="5"/>
        <v/>
      </c>
      <c r="Y18" s="506"/>
      <c r="Z18" s="513"/>
      <c r="AA18" s="514"/>
      <c r="AD18" s="52"/>
    </row>
    <row r="19" ht="19.5" customHeight="1" spans="1:27">
      <c r="A19" s="287">
        <v>4</v>
      </c>
      <c r="B19" s="272"/>
      <c r="C19" s="261"/>
      <c r="D19" s="273"/>
      <c r="E19" s="288" t="str">
        <f>IFERROR(VLOOKUP(B19,Rosters!$E$4:$H$92,4),"")</f>
        <v/>
      </c>
      <c r="F19" s="274" t="str">
        <f>IFERROR(MIN(VLOOKUP(B19,Rosters!$E$4:$I$92,5),28.7),"")</f>
        <v/>
      </c>
      <c r="G19" s="264" t="e">
        <f>_xlfn.IFS(D19="b",$F$5/113,D19="m",$F$6/113,D19="f",$F$7/113)*F19+_xlfn.IFS(D19="b",$J$5-$O$7,D19="m",$J$6-$O$7,D19="f",$J$7-$O$7)</f>
        <v>#N/A</v>
      </c>
      <c r="H19" s="275" t="str">
        <f t="shared" ref="H19:H23" si="8">IFERROR(G19-(MIN(G19:G20,T19:T20)),"")</f>
        <v/>
      </c>
      <c r="I19" s="368" t="str">
        <f t="shared" si="1"/>
        <v/>
      </c>
      <c r="J19" s="373"/>
      <c r="K19" s="370" t="str">
        <f t="shared" si="2"/>
        <v/>
      </c>
      <c r="L19" s="371"/>
      <c r="M19" s="287">
        <v>4</v>
      </c>
      <c r="N19" s="372"/>
      <c r="O19" s="373"/>
      <c r="P19" s="360"/>
      <c r="Q19" s="452"/>
      <c r="R19" s="453" t="str">
        <f>IFERROR(VLOOKUP(O19,Rosters!$A$4:$D$92,3),"")</f>
        <v/>
      </c>
      <c r="S19" s="454" t="str">
        <f>IFERROR(MIN(VLOOKUP(O19,Rosters!$A$4:$D$92,4),28.7),"")</f>
        <v/>
      </c>
      <c r="T19" s="443" t="e">
        <f>_xlfn.IFS(Q19="b",$F$5/113,Q19="m",$F$6/113,Q19="f",$F$7/113)*S19+_xlfn.IFS(Q19="b",$J$5-$O$7,Q19="m",$J$6-$O$7,Q19="f",$J$7-$O$7)</f>
        <v>#N/A</v>
      </c>
      <c r="U19" s="470" t="str">
        <f>IFERROR(T19-(MIN(G19:G20,T19:T20)),"")</f>
        <v/>
      </c>
      <c r="V19" s="275" t="str">
        <f t="shared" si="4"/>
        <v/>
      </c>
      <c r="W19" s="471"/>
      <c r="X19" s="470" t="str">
        <f t="shared" si="5"/>
        <v/>
      </c>
      <c r="Y19" s="509"/>
      <c r="Z19" s="510"/>
      <c r="AA19" s="505"/>
    </row>
    <row r="20" ht="19.5" customHeight="1" spans="1:27">
      <c r="A20" s="289"/>
      <c r="B20" s="277"/>
      <c r="C20" s="261"/>
      <c r="D20" s="278"/>
      <c r="E20" s="279" t="str">
        <f>IFERROR(VLOOKUP(B20,Rosters!$E$4:$H$92,4),"")</f>
        <v/>
      </c>
      <c r="F20" s="279" t="str">
        <f>IFERROR(MIN(VLOOKUP(B20,Rosters!$E$4:$I$92,5),28.7),"")</f>
        <v/>
      </c>
      <c r="G20" s="264" t="e">
        <f>_xlfn.IFS(D20="b",$F$5/113,D20="m",$F$6/113,D20="f",$F$7/113)*F20+_xlfn.IFS(D20="b",$J$5-$O$7,D20="m",$J$6-$O$7,D20="f",$J$7-$O$7)</f>
        <v>#N/A</v>
      </c>
      <c r="H20" s="280" t="str">
        <f t="shared" ref="H20:H24" si="9">IFERROR(G20-(MIN(G19:G20,T19:T20)),"")</f>
        <v/>
      </c>
      <c r="I20" s="374" t="str">
        <f t="shared" si="1"/>
        <v/>
      </c>
      <c r="J20" s="379"/>
      <c r="K20" s="374" t="str">
        <f t="shared" si="2"/>
        <v/>
      </c>
      <c r="L20" s="376"/>
      <c r="M20" s="377"/>
      <c r="N20" s="378"/>
      <c r="O20" s="379"/>
      <c r="P20" s="380"/>
      <c r="Q20" s="458"/>
      <c r="R20" s="459" t="str">
        <f>IFERROR(VLOOKUP(O20,Rosters!$A$4:$D$92,3),"")</f>
        <v/>
      </c>
      <c r="S20" s="460" t="str">
        <f>IFERROR(MIN(VLOOKUP(O20,Rosters!$A$4:$D$92,4),28.7),"")</f>
        <v/>
      </c>
      <c r="T20" s="443" t="e">
        <f>_xlfn.IFS(Q20="b",$F$5/113,Q20="m",$F$6/113,Q20="f",$F$7/113)*S20+_xlfn.IFS(Q20="b",$J$5-$O$7,Q20="m",$J$6-$O$7,Q20="f",$J$7-$O$7)</f>
        <v>#N/A</v>
      </c>
      <c r="U20" s="472" t="str">
        <f t="shared" ref="U20:U22" si="10">IFERROR(T20-(MIN(G19:G20,T19:T20)),"")</f>
        <v/>
      </c>
      <c r="V20" s="462" t="str">
        <f t="shared" si="4"/>
        <v/>
      </c>
      <c r="W20" s="473"/>
      <c r="X20" s="461" t="str">
        <f t="shared" si="5"/>
        <v/>
      </c>
      <c r="Y20" s="511"/>
      <c r="Z20" s="507"/>
      <c r="AA20" s="508"/>
    </row>
    <row r="21" ht="19.5" customHeight="1" spans="1:27">
      <c r="A21" s="281">
        <v>5</v>
      </c>
      <c r="B21" s="260"/>
      <c r="C21" s="261"/>
      <c r="D21" s="262"/>
      <c r="E21" s="282" t="str">
        <f>IFERROR(VLOOKUP(B21,Rosters!$E$4:$H$92,4),"")</f>
        <v/>
      </c>
      <c r="F21" s="282" t="str">
        <f>IFERROR(MIN(VLOOKUP(B21,Rosters!$E$4:$I$92,5),28.7),"")</f>
        <v/>
      </c>
      <c r="G21" s="264" t="e">
        <f>_xlfn.IFS(D21="b",$F$5/113,D21="m",$F$6/113,D21="f",$F$7/113)*F21+_xlfn.IFS(D21="b",$J$5-$O$7,D21="m",$J$6-$O$7,D21="f",$J$7-$O$7)</f>
        <v>#N/A</v>
      </c>
      <c r="H21" s="283" t="str">
        <f t="shared" si="8"/>
        <v/>
      </c>
      <c r="I21" s="381" t="str">
        <f t="shared" si="1"/>
        <v/>
      </c>
      <c r="J21" s="300"/>
      <c r="K21" s="381" t="str">
        <f t="shared" si="2"/>
        <v/>
      </c>
      <c r="L21" s="382"/>
      <c r="M21" s="383">
        <v>5</v>
      </c>
      <c r="N21" s="384"/>
      <c r="O21" s="300"/>
      <c r="P21" s="385"/>
      <c r="Q21" s="440"/>
      <c r="R21" s="465" t="str">
        <f>IFERROR(VLOOKUP(O21,Rosters!$A$4:$D$92,3),"")</f>
        <v/>
      </c>
      <c r="S21" s="466" t="str">
        <f>IFERROR(MIN(VLOOKUP(O21,Rosters!$A$4:$D$92,4),28.7),"")</f>
        <v/>
      </c>
      <c r="T21" s="443" t="e">
        <f>_xlfn.IFS(Q21="b",$F$5/113,Q21="m",$F$6/113,Q21="f",$F$7/113)*S21+_xlfn.IFS(Q21="b",$J$5-$O$7,Q21="m",$J$6-$O$7,Q21="f",$J$7-$O$7)</f>
        <v>#N/A</v>
      </c>
      <c r="U21" s="467" t="str">
        <f t="shared" si="10"/>
        <v/>
      </c>
      <c r="V21" s="468" t="str">
        <f t="shared" si="4"/>
        <v/>
      </c>
      <c r="W21" s="440"/>
      <c r="X21" s="469" t="str">
        <f t="shared" si="5"/>
        <v/>
      </c>
      <c r="Y21" s="512"/>
      <c r="Z21" s="510"/>
      <c r="AA21" s="505"/>
    </row>
    <row r="22" ht="19.5" customHeight="1" spans="1:27">
      <c r="A22" s="284"/>
      <c r="B22" s="267"/>
      <c r="C22" s="261"/>
      <c r="D22" s="268"/>
      <c r="E22" s="269" t="str">
        <f>IFERROR(VLOOKUP(B22,Rosters!$E$4:$H$92,4),"")</f>
        <v/>
      </c>
      <c r="F22" s="269" t="str">
        <f>IFERROR(MIN(VLOOKUP(B22,Rosters!$E$4:$I$92,5),28.7),"")</f>
        <v/>
      </c>
      <c r="G22" s="264" t="e">
        <f>_xlfn.IFS(D22="b",$F$5/113,D22="m",$F$6/113,D22="f",$F$7/113)*F22+_xlfn.IFS(D22="b",$J$5-$O$7,D22="m",$J$6-$O$7,D22="f",$J$7-$O$7)</f>
        <v>#N/A</v>
      </c>
      <c r="H22" s="286" t="str">
        <f t="shared" si="9"/>
        <v/>
      </c>
      <c r="I22" s="363" t="str">
        <f t="shared" si="1"/>
        <v/>
      </c>
      <c r="J22" s="301"/>
      <c r="K22" s="363" t="str">
        <f t="shared" si="2"/>
        <v/>
      </c>
      <c r="L22" s="364"/>
      <c r="M22" s="365"/>
      <c r="N22" s="366"/>
      <c r="O22" s="301"/>
      <c r="P22" s="386"/>
      <c r="Q22" s="446"/>
      <c r="R22" s="447" t="str">
        <f>IFERROR(VLOOKUP(O22,Rosters!$A$4:$D$92,3),"")</f>
        <v/>
      </c>
      <c r="S22" s="448" t="str">
        <f>IFERROR(MIN(VLOOKUP(O22,Rosters!$A$4:$D$92,4),28.7),"")</f>
        <v/>
      </c>
      <c r="T22" s="443" t="e">
        <f>_xlfn.IFS(Q22="b",$F$5/113,Q22="m",$F$6/113,Q22="f",$F$7/113)*S22+_xlfn.IFS(Q22="b",$J$5-$O$7,Q22="m",$J$6-$O$7,Q22="f",$J$7-$O$7)</f>
        <v>#N/A</v>
      </c>
      <c r="U22" s="451" t="str">
        <f t="shared" si="10"/>
        <v/>
      </c>
      <c r="V22" s="270" t="str">
        <f t="shared" si="4"/>
        <v/>
      </c>
      <c r="W22" s="450"/>
      <c r="X22" s="451" t="str">
        <f t="shared" si="5"/>
        <v/>
      </c>
      <c r="Y22" s="506"/>
      <c r="Z22" s="507"/>
      <c r="AA22" s="508"/>
    </row>
    <row r="23" ht="19.5" customHeight="1" spans="1:27">
      <c r="A23" s="287">
        <v>6</v>
      </c>
      <c r="B23" s="272"/>
      <c r="C23" s="261"/>
      <c r="D23" s="290"/>
      <c r="E23" s="291" t="str">
        <f>IFERROR(VLOOKUP(B23,Rosters!$E$4:$H$92,4),"")</f>
        <v/>
      </c>
      <c r="F23" s="291" t="str">
        <f>IFERROR(MIN(VLOOKUP(B23,Rosters!$E$4:$I$92,5),28.7),"")</f>
        <v/>
      </c>
      <c r="G23" s="264" t="e">
        <f>_xlfn.IFS(D23="b",$F$5/113,D23="m",$F$6/113,D23="f",$F$7/113)*F23+_xlfn.IFS(D23="b",$J$5-$O$7,D23="m",$J$6-$O$7,D23="f",$J$7-$O$7)</f>
        <v>#N/A</v>
      </c>
      <c r="H23" s="275" t="str">
        <f t="shared" si="8"/>
        <v/>
      </c>
      <c r="I23" s="368" t="str">
        <f t="shared" si="1"/>
        <v/>
      </c>
      <c r="J23" s="373"/>
      <c r="K23" s="370" t="str">
        <f t="shared" si="2"/>
        <v/>
      </c>
      <c r="L23" s="371"/>
      <c r="M23" s="287">
        <v>6</v>
      </c>
      <c r="N23" s="372"/>
      <c r="O23" s="373"/>
      <c r="P23" s="360"/>
      <c r="Q23" s="452"/>
      <c r="R23" s="453" t="str">
        <f>IFERROR(VLOOKUP(O23,Rosters!$A$4:$D$92,3),"")</f>
        <v/>
      </c>
      <c r="S23" s="454" t="str">
        <f>IFERROR(MIN(VLOOKUP(O23,Rosters!$A$4:$D$92,4),28.7),"")</f>
        <v/>
      </c>
      <c r="T23" s="443" t="e">
        <f>_xlfn.IFS(Q23="b",$F$5/113,Q23="m",$F$6/113,Q23="f",$F$7/113)*S23+_xlfn.IFS(Q23="b",$J$5-$O$7,Q23="m",$J$6-$O$7,Q23="f",$J$7-$O$7)</f>
        <v>#N/A</v>
      </c>
      <c r="U23" s="470" t="str">
        <f t="shared" ref="U23:U27" si="11">IFERROR(T23-(MIN(G23:G24,T23:T24)),"")</f>
        <v/>
      </c>
      <c r="V23" s="275" t="str">
        <f t="shared" si="4"/>
        <v/>
      </c>
      <c r="W23" s="471"/>
      <c r="X23" s="470" t="str">
        <f t="shared" si="5"/>
        <v/>
      </c>
      <c r="Y23" s="509"/>
      <c r="Z23" s="510"/>
      <c r="AA23" s="505"/>
    </row>
    <row r="24" ht="19.5" customHeight="1" spans="1:27">
      <c r="A24" s="289"/>
      <c r="B24" s="277"/>
      <c r="C24" s="261"/>
      <c r="D24" s="292"/>
      <c r="E24" s="293" t="str">
        <f>IFERROR(VLOOKUP(B24,Rosters!$E$4:$H$92,4),"")</f>
        <v/>
      </c>
      <c r="F24" s="293" t="str">
        <f>IFERROR(MIN(VLOOKUP(B24,Rosters!$E$4:$I$92,5),28.7),"")</f>
        <v/>
      </c>
      <c r="G24" s="264" t="e">
        <f>_xlfn.IFS(D24="b",$F$5/113,D24="m",$F$6/113,D24="f",$F$7/113)*F24+_xlfn.IFS(D24="b",$J$5-$O$7,D24="m",$J$6-$O$7,D24="f",$J$7-$O$7)</f>
        <v>#N/A</v>
      </c>
      <c r="H24" s="280" t="str">
        <f t="shared" si="9"/>
        <v/>
      </c>
      <c r="I24" s="374" t="str">
        <f t="shared" si="1"/>
        <v/>
      </c>
      <c r="J24" s="379"/>
      <c r="K24" s="374" t="str">
        <f t="shared" si="2"/>
        <v/>
      </c>
      <c r="L24" s="376"/>
      <c r="M24" s="377"/>
      <c r="N24" s="378"/>
      <c r="O24" s="379"/>
      <c r="P24" s="380"/>
      <c r="Q24" s="458"/>
      <c r="R24" s="459" t="str">
        <f>IFERROR(VLOOKUP(O24,Rosters!$A$4:$D$92,3),"")</f>
        <v/>
      </c>
      <c r="S24" s="460" t="str">
        <f>IFERROR(MIN(VLOOKUP(O24,Rosters!$A$4:$D$92,4),28.7),"")</f>
        <v/>
      </c>
      <c r="T24" s="443" t="e">
        <f>_xlfn.IFS(Q24="b",$F$5/113,Q24="m",$F$6/113,Q24="f",$F$7/113)*S24+_xlfn.IFS(Q24="b",$J$5-$O$7,Q24="m",$J$6-$O$7,Q24="f",$J$7-$O$7)</f>
        <v>#N/A</v>
      </c>
      <c r="U24" s="472" t="str">
        <f t="shared" ref="U24:U28" si="12">IFERROR(T24-(MIN(G23:G24,T23:T24)),"")</f>
        <v/>
      </c>
      <c r="V24" s="462" t="str">
        <f t="shared" si="4"/>
        <v/>
      </c>
      <c r="W24" s="474"/>
      <c r="X24" s="461" t="str">
        <f t="shared" si="5"/>
        <v/>
      </c>
      <c r="Y24" s="511"/>
      <c r="Z24" s="507"/>
      <c r="AA24" s="508"/>
    </row>
    <row r="25" ht="19.5" customHeight="1" spans="1:27">
      <c r="A25" s="294">
        <v>7</v>
      </c>
      <c r="B25" s="295"/>
      <c r="C25" s="261"/>
      <c r="D25" s="262"/>
      <c r="E25" s="282" t="str">
        <f>IFERROR(VLOOKUP(B25,Rosters!$E$4:$H$92,4),"")</f>
        <v/>
      </c>
      <c r="F25" s="282" t="str">
        <f>IFERROR(MIN(VLOOKUP(B25,Rosters!$E$4:$I$92,5),28.7),"")</f>
        <v/>
      </c>
      <c r="G25" s="264" t="e">
        <f>_xlfn.IFS(D25="b",$F$5/113,D25="m",$F$6/113,D25="f",$F$7/113)*F25+_xlfn.IFS(D25="b",$J$5-$O$7,D25="m",$J$6-$O$7,D25="f",$J$7-$O$7)</f>
        <v>#N/A</v>
      </c>
      <c r="H25" s="283" t="str">
        <f t="shared" ref="H25:H29" si="13">IFERROR(G25-(MIN(G25:G26,T25:T26)),"")</f>
        <v/>
      </c>
      <c r="I25" s="381" t="str">
        <f t="shared" si="1"/>
        <v/>
      </c>
      <c r="J25" s="300"/>
      <c r="K25" s="381" t="str">
        <f t="shared" si="2"/>
        <v/>
      </c>
      <c r="L25" s="382"/>
      <c r="M25" s="387">
        <v>7</v>
      </c>
      <c r="N25" s="384"/>
      <c r="O25" s="300"/>
      <c r="P25" s="385"/>
      <c r="Q25" s="440"/>
      <c r="R25" s="465" t="str">
        <f>IFERROR(VLOOKUP(O25,Rosters!$A$4:$D$92,3),"")</f>
        <v/>
      </c>
      <c r="S25" s="466" t="str">
        <f>IFERROR(MIN(VLOOKUP(O25,Rosters!$A$4:$D$92,4),28.7),"")</f>
        <v/>
      </c>
      <c r="T25" s="443" t="e">
        <f>_xlfn.IFS(Q25="b",$F$5/113,Q25="m",$F$6/113,Q25="f",$F$7/113)*S25+_xlfn.IFS(Q25="b",$J$5-$O$7,Q25="m",$J$6-$O$7,Q25="f",$J$7-$O$7)</f>
        <v>#N/A</v>
      </c>
      <c r="U25" s="467" t="str">
        <f t="shared" si="11"/>
        <v/>
      </c>
      <c r="V25" s="468" t="str">
        <f t="shared" si="4"/>
        <v/>
      </c>
      <c r="W25" s="440"/>
      <c r="X25" s="469" t="str">
        <f t="shared" si="5"/>
        <v/>
      </c>
      <c r="Y25" s="512"/>
      <c r="Z25" s="510"/>
      <c r="AA25" s="505"/>
    </row>
    <row r="26" ht="19.5" customHeight="1" spans="1:27">
      <c r="A26" s="296"/>
      <c r="B26" s="267"/>
      <c r="C26" s="261"/>
      <c r="D26" s="268"/>
      <c r="E26" s="269" t="str">
        <f>IFERROR(VLOOKUP(B26,Rosters!$E$4:$H$92,4),"")</f>
        <v/>
      </c>
      <c r="F26" s="269" t="str">
        <f>IFERROR(MIN(VLOOKUP(B26,Rosters!$E$4:$I$92,5),28.7),"")</f>
        <v/>
      </c>
      <c r="G26" s="264" t="e">
        <f>_xlfn.IFS(D26="b",$F$5/113,D26="m",$F$6/113,D26="f",$F$7/113)*F26+_xlfn.IFS(D26="b",$J$5-$O$7,D26="m",$J$6-$O$7,D26="f",$J$7-$O$7)</f>
        <v>#N/A</v>
      </c>
      <c r="H26" s="286" t="str">
        <f t="shared" ref="H26:H30" si="14">IFERROR(G26-(MIN(G25:G26,T25:T26)),"")</f>
        <v/>
      </c>
      <c r="I26" s="363" t="str">
        <f t="shared" si="1"/>
        <v/>
      </c>
      <c r="J26" s="301"/>
      <c r="K26" s="363" t="str">
        <f t="shared" si="2"/>
        <v/>
      </c>
      <c r="L26" s="364"/>
      <c r="M26" s="388"/>
      <c r="N26" s="366"/>
      <c r="O26" s="301"/>
      <c r="P26" s="386"/>
      <c r="Q26" s="450"/>
      <c r="R26" s="447" t="str">
        <f>IFERROR(VLOOKUP(O26,Rosters!$A$4:$D$92,3),"")</f>
        <v/>
      </c>
      <c r="S26" s="448" t="str">
        <f>IFERROR(MIN(VLOOKUP(O26,Rosters!$A$4:$D$92,4),28.7),"")</f>
        <v/>
      </c>
      <c r="T26" s="443" t="e">
        <f>_xlfn.IFS(Q26="b",$F$5/113,Q26="m",$F$6/113,Q26="f",$F$7/113)*S26+_xlfn.IFS(Q26="b",$J$5-$O$7,Q26="m",$J$6-$O$7,Q26="f",$J$7-$O$7)</f>
        <v>#N/A</v>
      </c>
      <c r="U26" s="451" t="str">
        <f t="shared" si="12"/>
        <v/>
      </c>
      <c r="V26" s="270" t="str">
        <f t="shared" si="4"/>
        <v/>
      </c>
      <c r="W26" s="450"/>
      <c r="X26" s="451" t="str">
        <f t="shared" si="5"/>
        <v/>
      </c>
      <c r="Y26" s="506"/>
      <c r="Z26" s="507"/>
      <c r="AA26" s="508"/>
    </row>
    <row r="27" ht="19.5" customHeight="1" spans="1:27">
      <c r="A27" s="287">
        <v>8</v>
      </c>
      <c r="B27" s="297"/>
      <c r="C27" s="261"/>
      <c r="D27" s="290"/>
      <c r="E27" s="291" t="str">
        <f>IFERROR(VLOOKUP(B27,Rosters!$E$4:$H$92,4),"")</f>
        <v/>
      </c>
      <c r="F27" s="291" t="str">
        <f>IFERROR(MIN(VLOOKUP(B27,Rosters!$E$4:$I$92,5),28.7),"")</f>
        <v/>
      </c>
      <c r="G27" s="264" t="e">
        <f>_xlfn.IFS(D27="b",$F$5/113,D27="m",$F$6/113,D27="f",$F$7/113)*F27+_xlfn.IFS(D27="b",$J$5-$O$7,D27="m",$J$6-$O$7,D27="f",$J$7-$O$7)</f>
        <v>#N/A</v>
      </c>
      <c r="H27" s="275" t="str">
        <f t="shared" si="13"/>
        <v/>
      </c>
      <c r="I27" s="368" t="str">
        <f t="shared" si="1"/>
        <v/>
      </c>
      <c r="J27" s="373"/>
      <c r="K27" s="370" t="str">
        <f t="shared" si="2"/>
        <v/>
      </c>
      <c r="L27" s="389"/>
      <c r="M27" s="287">
        <v>8</v>
      </c>
      <c r="N27" s="372"/>
      <c r="O27" s="373"/>
      <c r="P27" s="360"/>
      <c r="Q27" s="475"/>
      <c r="R27" s="453" t="str">
        <f>IFERROR(VLOOKUP(O27,Rosters!$A$4:$D$92,3),"")</f>
        <v/>
      </c>
      <c r="S27" s="454" t="str">
        <f>IFERROR(MIN(VLOOKUP(O27,Rosters!$A$4:$D$92,4),28.7),"")</f>
        <v/>
      </c>
      <c r="T27" s="443" t="e">
        <f>_xlfn.IFS(Q27="b",$F$5/113,Q27="m",$F$6/113,Q27="f",$F$7/113)*S27+_xlfn.IFS(Q27="b",$J$5-$O$7,Q27="m",$J$6-$O$7,Q27="f",$J$7-$O$7)</f>
        <v>#N/A</v>
      </c>
      <c r="U27" s="470" t="str">
        <f t="shared" si="11"/>
        <v/>
      </c>
      <c r="V27" s="275" t="str">
        <f t="shared" si="4"/>
        <v/>
      </c>
      <c r="W27" s="471"/>
      <c r="X27" s="470" t="str">
        <f t="shared" si="5"/>
        <v/>
      </c>
      <c r="Y27" s="509"/>
      <c r="Z27" s="515"/>
      <c r="AA27" s="516"/>
    </row>
    <row r="28" ht="19.5" customHeight="1" spans="1:27">
      <c r="A28" s="289"/>
      <c r="B28" s="298"/>
      <c r="C28" s="261"/>
      <c r="D28" s="292"/>
      <c r="E28" s="293" t="str">
        <f>IFERROR(VLOOKUP(B28,Rosters!$E$4:$H$92,4),"")</f>
        <v/>
      </c>
      <c r="F28" s="293" t="str">
        <f>IFERROR(MIN(VLOOKUP(B28,Rosters!$E$4:$I$92,5),28.7),"")</f>
        <v/>
      </c>
      <c r="G28" s="264" t="e">
        <f>_xlfn.IFS(D28="b",$F$5/113,D28="m",$F$6/113,D28="f",$F$7/113)*F28+_xlfn.IFS(D28="b",$J$5-$O$7,D28="m",$J$6-$O$7,D28="f",$J$7-$O$7)</f>
        <v>#N/A</v>
      </c>
      <c r="H28" s="280" t="str">
        <f t="shared" si="14"/>
        <v/>
      </c>
      <c r="I28" s="374" t="str">
        <f t="shared" si="1"/>
        <v/>
      </c>
      <c r="J28" s="379"/>
      <c r="K28" s="374" t="str">
        <f t="shared" si="2"/>
        <v/>
      </c>
      <c r="L28" s="390"/>
      <c r="M28" s="377"/>
      <c r="N28" s="378"/>
      <c r="O28" s="379"/>
      <c r="P28" s="380"/>
      <c r="Q28" s="476"/>
      <c r="R28" s="459" t="str">
        <f>IFERROR(VLOOKUP(O28,Rosters!$A$4:$D$92,3),"")</f>
        <v/>
      </c>
      <c r="S28" s="460" t="str">
        <f>IFERROR(MIN(VLOOKUP(O28,Rosters!$A$4:$D$92,4),28.7),"")</f>
        <v/>
      </c>
      <c r="T28" s="443" t="e">
        <f>_xlfn.IFS(Q28="b",$F$5/113,Q28="m",$F$6/113,Q28="f",$F$7/113)*S28+_xlfn.IFS(Q28="b",$J$5-$O$7,Q28="m",$J$6-$O$7,Q28="f",$J$7-$O$7)</f>
        <v>#N/A</v>
      </c>
      <c r="U28" s="472" t="str">
        <f t="shared" si="12"/>
        <v/>
      </c>
      <c r="V28" s="462" t="str">
        <f t="shared" si="4"/>
        <v/>
      </c>
      <c r="W28" s="474"/>
      <c r="X28" s="461" t="str">
        <f t="shared" si="5"/>
        <v/>
      </c>
      <c r="Y28" s="517"/>
      <c r="Z28" s="518"/>
      <c r="AA28" s="519"/>
    </row>
    <row r="29" ht="19.5" customHeight="1" spans="1:27">
      <c r="A29" s="281">
        <v>9</v>
      </c>
      <c r="B29" s="295"/>
      <c r="C29" s="261"/>
      <c r="D29" s="262"/>
      <c r="E29" s="282" t="str">
        <f>IFERROR(VLOOKUP(B29,Rosters!$E$4:$H$92,4),"")</f>
        <v/>
      </c>
      <c r="F29" s="282" t="str">
        <f>IFERROR(MIN(VLOOKUP(B29,Rosters!$E$4:$I$92,5),28.7),"")</f>
        <v/>
      </c>
      <c r="G29" s="264" t="e">
        <f>_xlfn.IFS(D29="b",$F$5/113,D29="m",$F$6/113,D29="f",$F$7/113)*F29+_xlfn.IFS(D29="b",$J$5-$O$7,D29="m",$J$6-$O$7,D29="f",$J$7-$O$7)</f>
        <v>#N/A</v>
      </c>
      <c r="H29" s="283" t="str">
        <f t="shared" si="13"/>
        <v/>
      </c>
      <c r="I29" s="381" t="str">
        <f t="shared" si="1"/>
        <v/>
      </c>
      <c r="J29" s="300"/>
      <c r="K29" s="381" t="str">
        <f t="shared" si="2"/>
        <v/>
      </c>
      <c r="L29" s="382"/>
      <c r="M29" s="383">
        <v>9</v>
      </c>
      <c r="N29" s="384"/>
      <c r="O29" s="300"/>
      <c r="P29" s="385"/>
      <c r="Q29" s="445"/>
      <c r="R29" s="465" t="str">
        <f>IFERROR(VLOOKUP(O29,Rosters!$A$4:$D$92,3),"")</f>
        <v/>
      </c>
      <c r="S29" s="466" t="str">
        <f>IFERROR(MIN(VLOOKUP(O29,Rosters!$A$4:$D$92,4),28.7),"")</f>
        <v/>
      </c>
      <c r="T29" s="443" t="e">
        <f>_xlfn.IFS(Q29="b",$F$5/113,Q29="m",$F$6/113,Q29="f",$F$7/113)*S29+_xlfn.IFS(Q29="b",$J$5-$O$7,Q29="m",$J$6-$O$7,Q29="f",$J$7-$O$7)</f>
        <v>#N/A</v>
      </c>
      <c r="U29" s="467" t="str">
        <f t="shared" ref="U29:U33" si="15">IFERROR(T29-(MIN(G29:G30,T29:T30)),"")</f>
        <v/>
      </c>
      <c r="V29" s="468" t="str">
        <f t="shared" si="4"/>
        <v/>
      </c>
      <c r="W29" s="440"/>
      <c r="X29" s="469" t="str">
        <f t="shared" si="5"/>
        <v/>
      </c>
      <c r="Y29" s="512"/>
      <c r="Z29" s="515"/>
      <c r="AA29" s="516"/>
    </row>
    <row r="30" ht="19.5" customHeight="1" spans="1:27">
      <c r="A30" s="266"/>
      <c r="B30" s="267"/>
      <c r="C30" s="261"/>
      <c r="D30" s="268"/>
      <c r="E30" s="269" t="str">
        <f>IFERROR(VLOOKUP(B30,Rosters!$E$4:$H$92,4),"")</f>
        <v/>
      </c>
      <c r="F30" s="269" t="str">
        <f>IFERROR(MIN(VLOOKUP(B30,Rosters!$E$4:$I$92,5),28.7),"")</f>
        <v/>
      </c>
      <c r="G30" s="264" t="e">
        <f>_xlfn.IFS(D30="b",$F$5/113,D30="m",$F$6/113,D30="f",$F$7/113)*F30+_xlfn.IFS(D30="b",$J$5-$O$7,D30="m",$J$6-$O$7,D30="f",$J$7-$O$7)</f>
        <v>#N/A</v>
      </c>
      <c r="H30" s="286" t="str">
        <f t="shared" si="14"/>
        <v/>
      </c>
      <c r="I30" s="363" t="str">
        <f t="shared" si="1"/>
        <v/>
      </c>
      <c r="J30" s="301"/>
      <c r="K30" s="363" t="str">
        <f t="shared" si="2"/>
        <v/>
      </c>
      <c r="L30" s="364"/>
      <c r="M30" s="365"/>
      <c r="N30" s="366"/>
      <c r="O30" s="301"/>
      <c r="P30" s="386"/>
      <c r="Q30" s="450"/>
      <c r="R30" s="447" t="str">
        <f>IFERROR(VLOOKUP(O30,Rosters!$A$4:$D$92,3),"")</f>
        <v/>
      </c>
      <c r="S30" s="448" t="str">
        <f>IFERROR(MIN(VLOOKUP(O30,Rosters!$A$4:$D$92,4),28.7),"")</f>
        <v/>
      </c>
      <c r="T30" s="443" t="e">
        <f>_xlfn.IFS(Q30="b",$F$5/113,Q30="m",$F$6/113,Q30="f",$F$7/113)*S30+_xlfn.IFS(Q30="b",$J$5-$O$7,Q30="m",$J$6-$O$7,Q30="f",$J$7-$O$7)</f>
        <v>#N/A</v>
      </c>
      <c r="U30" s="451" t="str">
        <f t="shared" ref="U30:U34" si="16">IFERROR(T30-(MIN(G29:G30,T29:T30)),"")</f>
        <v/>
      </c>
      <c r="V30" s="270" t="str">
        <f t="shared" si="4"/>
        <v/>
      </c>
      <c r="W30" s="450"/>
      <c r="X30" s="451" t="str">
        <f t="shared" si="5"/>
        <v/>
      </c>
      <c r="Y30" s="520"/>
      <c r="Z30" s="518"/>
      <c r="AA30" s="519"/>
    </row>
    <row r="31" ht="19.5" customHeight="1" spans="1:30">
      <c r="A31" s="271">
        <v>10</v>
      </c>
      <c r="B31" s="272"/>
      <c r="C31" s="261"/>
      <c r="D31" s="290"/>
      <c r="E31" s="291" t="str">
        <f>IFERROR(VLOOKUP(B31,Rosters!$E$4:$H$92,4),"")</f>
        <v/>
      </c>
      <c r="F31" s="291" t="str">
        <f>IFERROR(MIN(VLOOKUP(B31,Rosters!$E$4:$I$92,5),28.7),"")</f>
        <v/>
      </c>
      <c r="G31" s="264" t="e">
        <f>_xlfn.IFS(D31="b",$F$5/113,D31="m",$F$6/113,D31="f",$F$7/113)*F31+_xlfn.IFS(D31="b",$J$5-$O$7,D31="m",$J$6-$O$7,D31="f",$J$7-$O$7)</f>
        <v>#N/A</v>
      </c>
      <c r="H31" s="275" t="str">
        <f t="shared" ref="H31:H35" si="17">IFERROR(G31-(MIN(G31:G32,T31:T32)),"")</f>
        <v/>
      </c>
      <c r="I31" s="368" t="str">
        <f t="shared" si="1"/>
        <v/>
      </c>
      <c r="J31" s="373"/>
      <c r="K31" s="370" t="str">
        <f t="shared" si="2"/>
        <v/>
      </c>
      <c r="L31" s="389"/>
      <c r="M31" s="287">
        <v>10</v>
      </c>
      <c r="N31" s="372"/>
      <c r="O31" s="373"/>
      <c r="P31" s="360"/>
      <c r="Q31" s="475"/>
      <c r="R31" s="453" t="str">
        <f>IFERROR(VLOOKUP(O31,Rosters!$A$4:$D$92,3),"")</f>
        <v/>
      </c>
      <c r="S31" s="454" t="str">
        <f>IFERROR(MIN(VLOOKUP(O31,Rosters!$A$4:$D$92,4),28.7),"")</f>
        <v/>
      </c>
      <c r="T31" s="443" t="e">
        <f>_xlfn.IFS(Q31="b",$F$5/113,Q31="m",$F$6/113,Q31="f",$F$7/113)*S31+_xlfn.IFS(Q31="b",$J$5-$O$7,Q31="m",$J$6-$O$7,Q31="f",$J$7-$O$7)</f>
        <v>#N/A</v>
      </c>
      <c r="U31" s="470" t="str">
        <f t="shared" si="15"/>
        <v/>
      </c>
      <c r="V31" s="275" t="str">
        <f t="shared" si="4"/>
        <v/>
      </c>
      <c r="W31" s="477"/>
      <c r="X31" s="470" t="str">
        <f t="shared" si="5"/>
        <v/>
      </c>
      <c r="Y31" s="509"/>
      <c r="Z31" s="515"/>
      <c r="AA31" s="516"/>
      <c r="AD31" s="496"/>
    </row>
    <row r="32" ht="19.5" customHeight="1" spans="1:27">
      <c r="A32" s="276"/>
      <c r="B32" s="277"/>
      <c r="C32" s="261"/>
      <c r="D32" s="292"/>
      <c r="E32" s="293" t="str">
        <f>IFERROR(VLOOKUP(B32,Rosters!$E$4:$H$92,4),"")</f>
        <v/>
      </c>
      <c r="F32" s="293" t="str">
        <f>IFERROR(MIN(VLOOKUP(B32,Rosters!$E$4:$I$92,5),28.7),"")</f>
        <v/>
      </c>
      <c r="G32" s="264" t="e">
        <f>_xlfn.IFS(D32="b",$F$5/113,D32="m",$F$6/113,D32="f",$F$7/113)*F32+_xlfn.IFS(D32="b",$J$5-$O$7,D32="m",$J$6-$O$7,D32="f",$J$7-$O$7)</f>
        <v>#N/A</v>
      </c>
      <c r="H32" s="280" t="str">
        <f t="shared" ref="H32:H36" si="18">IFERROR(G32-(MIN(G31:G32,T31:T32)),"")</f>
        <v/>
      </c>
      <c r="I32" s="374" t="str">
        <f t="shared" si="1"/>
        <v/>
      </c>
      <c r="J32" s="379"/>
      <c r="K32" s="374" t="str">
        <f t="shared" si="2"/>
        <v/>
      </c>
      <c r="L32" s="390"/>
      <c r="M32" s="377"/>
      <c r="N32" s="378"/>
      <c r="O32" s="379"/>
      <c r="P32" s="380"/>
      <c r="Q32" s="476"/>
      <c r="R32" s="459" t="str">
        <f>IFERROR(VLOOKUP(O32,Rosters!$A$4:$D$92,3),"")</f>
        <v/>
      </c>
      <c r="S32" s="460" t="str">
        <f>IFERROR(MIN(VLOOKUP(O32,Rosters!$A$4:$D$92,4),28.7),"")</f>
        <v/>
      </c>
      <c r="T32" s="443" t="e">
        <f>_xlfn.IFS(Q32="b",$F$5/113,Q32="m",$F$6/113,Q32="f",$F$7/113)*S32+_xlfn.IFS(Q32="b",$J$5-$O$7,Q32="m",$J$6-$O$7,Q32="f",$J$7-$O$7)</f>
        <v>#N/A</v>
      </c>
      <c r="U32" s="472" t="str">
        <f t="shared" si="16"/>
        <v/>
      </c>
      <c r="V32" s="462" t="str">
        <f t="shared" si="4"/>
        <v/>
      </c>
      <c r="W32" s="474"/>
      <c r="X32" s="461" t="str">
        <f t="shared" si="5"/>
        <v/>
      </c>
      <c r="Y32" s="517"/>
      <c r="Z32" s="518"/>
      <c r="AA32" s="519"/>
    </row>
    <row r="33" ht="19.5" customHeight="1" spans="1:27">
      <c r="A33" s="259">
        <v>11</v>
      </c>
      <c r="B33" s="295"/>
      <c r="C33" s="299"/>
      <c r="D33" s="300"/>
      <c r="E33" s="282" t="str">
        <f>IFERROR(VLOOKUP(B33,Rosters!$E$4:$H$92,4),"")</f>
        <v/>
      </c>
      <c r="F33" s="282" t="str">
        <f>IFERROR(MIN(VLOOKUP(B33,Rosters!$E$4:$I$92,5),28.7),"")</f>
        <v/>
      </c>
      <c r="G33" s="264" t="e">
        <f>_xlfn.IFS(D33="b",$F$5/113,D33="m",$F$6/113,D33="f",$F$7/113)*F33+_xlfn.IFS(D33="b",$J$5-$O$7,D33="m",$J$6-$O$7,D33="f",$J$7-$O$7)</f>
        <v>#N/A</v>
      </c>
      <c r="H33" s="283" t="str">
        <f t="shared" si="17"/>
        <v/>
      </c>
      <c r="I33" s="381" t="str">
        <f t="shared" si="1"/>
        <v/>
      </c>
      <c r="J33" s="300"/>
      <c r="K33" s="381" t="str">
        <f t="shared" si="2"/>
        <v/>
      </c>
      <c r="L33" s="382"/>
      <c r="M33" s="383">
        <v>11</v>
      </c>
      <c r="N33" s="384"/>
      <c r="O33" s="300"/>
      <c r="P33" s="385"/>
      <c r="Q33" s="445"/>
      <c r="R33" s="465" t="str">
        <f>IFERROR(VLOOKUP(O33,Rosters!$A$4:$D$92,3),"")</f>
        <v/>
      </c>
      <c r="S33" s="466" t="str">
        <f>IFERROR(MIN(VLOOKUP(O33,Rosters!$A$4:$D$92,4),28.7),"")</f>
        <v/>
      </c>
      <c r="T33" s="443" t="e">
        <f>_xlfn.IFS(Q33="b",$F$5/113,Q33="m",$F$6/113,Q33="f",$F$7/113)*S33+_xlfn.IFS(Q33="b",$J$5-$O$7,Q33="m",$J$6-$O$7,Q33="f",$J$7-$O$7)</f>
        <v>#N/A</v>
      </c>
      <c r="U33" s="467" t="str">
        <f t="shared" si="15"/>
        <v/>
      </c>
      <c r="V33" s="468" t="str">
        <f t="shared" si="4"/>
        <v/>
      </c>
      <c r="W33" s="440"/>
      <c r="X33" s="469" t="str">
        <f t="shared" si="5"/>
        <v/>
      </c>
      <c r="Y33" s="512"/>
      <c r="Z33" s="521"/>
      <c r="AA33" s="516"/>
    </row>
    <row r="34" ht="19.5" customHeight="1" spans="1:27">
      <c r="A34" s="266"/>
      <c r="B34" s="267"/>
      <c r="C34" s="299"/>
      <c r="D34" s="301"/>
      <c r="E34" s="269" t="str">
        <f>IFERROR(VLOOKUP(B34,Rosters!$E$4:$H$92,4),"")</f>
        <v/>
      </c>
      <c r="F34" s="269" t="str">
        <f>IFERROR(MIN(VLOOKUP(B34,Rosters!$E$4:$I$92,5),28.7),"")</f>
        <v/>
      </c>
      <c r="G34" s="264" t="e">
        <f>_xlfn.IFS(D34="b",$F$5/113,D34="m",$F$6/113,D34="f",$F$7/113)*F34+_xlfn.IFS(D34="b",$J$5-$O$7,D34="m",$J$6-$O$7,D34="f",$J$7-$O$7)</f>
        <v>#N/A</v>
      </c>
      <c r="H34" s="286" t="str">
        <f t="shared" si="18"/>
        <v/>
      </c>
      <c r="I34" s="363" t="str">
        <f t="shared" si="1"/>
        <v/>
      </c>
      <c r="J34" s="301"/>
      <c r="K34" s="363" t="str">
        <f t="shared" si="2"/>
        <v/>
      </c>
      <c r="L34" s="391"/>
      <c r="M34" s="365"/>
      <c r="N34" s="366"/>
      <c r="O34" s="301"/>
      <c r="P34" s="386"/>
      <c r="Q34" s="450"/>
      <c r="R34" s="447" t="str">
        <f>IFERROR(VLOOKUP(O34,Rosters!$A$4:$D$92,3),"")</f>
        <v/>
      </c>
      <c r="S34" s="448" t="str">
        <f>IFERROR(MIN(VLOOKUP(O34,Rosters!$A$4:$D$92,4),28.7),"")</f>
        <v/>
      </c>
      <c r="T34" s="443" t="e">
        <f>_xlfn.IFS(Q34="b",$F$5/113,Q34="m",$F$6/113,Q34="f",$F$7/113)*S34+_xlfn.IFS(Q34="b",$J$5-$O$7,Q34="m",$J$6-$O$7,Q34="f",$J$7-$O$7)</f>
        <v>#N/A</v>
      </c>
      <c r="U34" s="451" t="str">
        <f t="shared" si="16"/>
        <v/>
      </c>
      <c r="V34" s="270" t="str">
        <f t="shared" si="4"/>
        <v/>
      </c>
      <c r="W34" s="450"/>
      <c r="X34" s="451" t="str">
        <f t="shared" si="5"/>
        <v/>
      </c>
      <c r="Y34" s="522"/>
      <c r="Z34" s="523"/>
      <c r="AA34" s="524"/>
    </row>
    <row r="35" ht="18.75" customHeight="1" spans="1:27">
      <c r="A35" s="271">
        <v>12</v>
      </c>
      <c r="B35" s="272"/>
      <c r="C35" s="261"/>
      <c r="D35" s="290"/>
      <c r="E35" s="291" t="str">
        <f>IFERROR(VLOOKUP(B35,Rosters!$E$4:$H$92,4),"")</f>
        <v/>
      </c>
      <c r="F35" s="291" t="str">
        <f>IFERROR(MIN(VLOOKUP(B35,Rosters!$E$4:$I$92,5),28.7),"")</f>
        <v/>
      </c>
      <c r="G35" s="264" t="e">
        <f>_xlfn.IFS(D35="b",$F$5/113,D35="m",$F$6/113,D35="f",$F$7/113)*F35+_xlfn.IFS(D35="b",$J$5-$O$7,D35="m",$J$6-$O$7,D35="f",$J$7-$O$7)</f>
        <v>#N/A</v>
      </c>
      <c r="H35" s="275" t="str">
        <f t="shared" si="17"/>
        <v/>
      </c>
      <c r="I35" s="368" t="str">
        <f t="shared" si="1"/>
        <v/>
      </c>
      <c r="J35" s="373"/>
      <c r="K35" s="370" t="str">
        <f t="shared" si="2"/>
        <v/>
      </c>
      <c r="L35" s="389"/>
      <c r="M35" s="392">
        <v>12</v>
      </c>
      <c r="N35" s="372"/>
      <c r="O35" s="373"/>
      <c r="P35" s="360"/>
      <c r="Q35" s="475"/>
      <c r="R35" s="453" t="str">
        <f>IFERROR(VLOOKUP(O35,Rosters!$A$4:$D$92,3),"")</f>
        <v/>
      </c>
      <c r="S35" s="454" t="str">
        <f>IFERROR(MIN(VLOOKUP(O35,Rosters!$A$4:$D$92,4),28.7),"")</f>
        <v/>
      </c>
      <c r="T35" s="443" t="e">
        <f>_xlfn.IFS(Q35="b",$F$5/113,Q35="m",$F$6/113,Q35="f",$F$7/113)*S35+_xlfn.IFS(Q35="b",$J$5-$O$7,Q35="m",$J$6-$O$7,Q35="f",$J$7-$O$7)</f>
        <v>#N/A</v>
      </c>
      <c r="U35" s="470" t="str">
        <f t="shared" ref="U35:U39" si="19">IFERROR(T35-(MIN(G35:G36,T35:T36)),"")</f>
        <v/>
      </c>
      <c r="V35" s="275" t="str">
        <f t="shared" si="4"/>
        <v/>
      </c>
      <c r="W35" s="478"/>
      <c r="X35" s="470" t="str">
        <f t="shared" si="5"/>
        <v/>
      </c>
      <c r="Y35" s="509"/>
      <c r="Z35" s="525"/>
      <c r="AA35" s="526"/>
    </row>
    <row r="36" ht="18.75" customHeight="1" spans="1:27">
      <c r="A36" s="276"/>
      <c r="B36" s="277"/>
      <c r="C36" s="261"/>
      <c r="D36" s="292"/>
      <c r="E36" s="293" t="str">
        <f>IFERROR(VLOOKUP(B36,Rosters!$E$4:$H$92,4),"")</f>
        <v/>
      </c>
      <c r="F36" s="293" t="str">
        <f>IFERROR(MIN(VLOOKUP(B36,Rosters!$E$4:$I$92,5),28.7),"")</f>
        <v/>
      </c>
      <c r="G36" s="264" t="e">
        <f>_xlfn.IFS(D36="b",$F$5/113,D36="m",$F$6/113,D36="f",$F$7/113)*F36+_xlfn.IFS(D36="b",$J$5-$O$7,D36="m",$J$6-$O$7,D36="f",$J$7-$O$7)</f>
        <v>#N/A</v>
      </c>
      <c r="H36" s="280" t="str">
        <f t="shared" si="18"/>
        <v/>
      </c>
      <c r="I36" s="374" t="str">
        <f t="shared" si="1"/>
        <v/>
      </c>
      <c r="J36" s="379"/>
      <c r="K36" s="374" t="str">
        <f t="shared" si="2"/>
        <v/>
      </c>
      <c r="L36" s="390"/>
      <c r="M36" s="393"/>
      <c r="N36" s="378"/>
      <c r="O36" s="379"/>
      <c r="P36" s="380"/>
      <c r="Q36" s="476"/>
      <c r="R36" s="459" t="str">
        <f>IFERROR(VLOOKUP(O36,Rosters!$A$4:$D$92,3),"")</f>
        <v/>
      </c>
      <c r="S36" s="460" t="str">
        <f>IFERROR(MIN(VLOOKUP(O36,Rosters!$A$4:$D$92,4),28.7),"")</f>
        <v/>
      </c>
      <c r="T36" s="443" t="e">
        <f>_xlfn.IFS(Q36="b",$F$5/113,Q36="m",$F$6/113,Q36="f",$F$7/113)*S36+_xlfn.IFS(Q36="b",$J$5-$O$7,Q36="m",$J$6-$O$7,Q36="f",$J$7-$O$7)</f>
        <v>#N/A</v>
      </c>
      <c r="U36" s="472" t="str">
        <f t="shared" ref="U36:U40" si="20">IFERROR(T36-(MIN(G35:G36,T35:T36)),"")</f>
        <v/>
      </c>
      <c r="V36" s="462" t="str">
        <f t="shared" si="4"/>
        <v/>
      </c>
      <c r="W36" s="479"/>
      <c r="X36" s="461" t="str">
        <f t="shared" si="5"/>
        <v/>
      </c>
      <c r="Y36" s="511"/>
      <c r="Z36" s="507"/>
      <c r="AA36" s="508"/>
    </row>
    <row r="37" ht="18.75" customHeight="1" spans="1:27">
      <c r="A37" s="281">
        <v>13</v>
      </c>
      <c r="B37" s="295"/>
      <c r="C37" s="299"/>
      <c r="D37" s="300"/>
      <c r="E37" s="282" t="str">
        <f>IFERROR(VLOOKUP(B37,Rosters!$E$4:$H$92,4),"")</f>
        <v/>
      </c>
      <c r="F37" s="282" t="str">
        <f>IFERROR(MIN(VLOOKUP(B37,Rosters!$E$4:$I$92,5),28.7),"")</f>
        <v/>
      </c>
      <c r="G37" s="264" t="e">
        <f>_xlfn.IFS(D37="b",$F$5/113,D37="m",$F$6/113,D37="f",$F$7/113)*F37+_xlfn.IFS(D37="b",$J$5-$O$7,D37="m",$J$6-$O$7,D37="f",$J$7-$O$7)</f>
        <v>#N/A</v>
      </c>
      <c r="H37" s="283" t="str">
        <f t="shared" ref="H37:H41" si="21">IFERROR(G37-(MIN(G37:G38,T37:T38)),"")</f>
        <v/>
      </c>
      <c r="I37" s="381" t="str">
        <f t="shared" si="1"/>
        <v/>
      </c>
      <c r="J37" s="300"/>
      <c r="K37" s="381" t="str">
        <f t="shared" si="2"/>
        <v/>
      </c>
      <c r="L37" s="382"/>
      <c r="M37" s="383">
        <v>13</v>
      </c>
      <c r="N37" s="384"/>
      <c r="O37" s="300"/>
      <c r="P37" s="385"/>
      <c r="Q37" s="445"/>
      <c r="R37" s="465" t="str">
        <f>IFERROR(VLOOKUP(O37,Rosters!$A$4:$D$92,3),"")</f>
        <v/>
      </c>
      <c r="S37" s="466" t="str">
        <f>IFERROR(MIN(VLOOKUP(O37,Rosters!$A$4:$D$92,4),28.7),"")</f>
        <v/>
      </c>
      <c r="T37" s="443" t="e">
        <f>_xlfn.IFS(Q37="b",$F$5/113,Q37="m",$F$6/113,Q37="f",$F$7/113)*S37+_xlfn.IFS(Q37="b",$J$5-$O$7,Q37="m",$J$6-$O$7,Q37="f",$J$7-$O$7)</f>
        <v>#N/A</v>
      </c>
      <c r="U37" s="467" t="str">
        <f t="shared" si="19"/>
        <v/>
      </c>
      <c r="V37" s="468" t="str">
        <f t="shared" si="4"/>
        <v/>
      </c>
      <c r="W37" s="480"/>
      <c r="X37" s="469" t="str">
        <f t="shared" si="5"/>
        <v/>
      </c>
      <c r="Y37" s="512"/>
      <c r="Z37" s="510"/>
      <c r="AA37" s="505"/>
    </row>
    <row r="38" ht="18.75" customHeight="1" spans="1:31">
      <c r="A38" s="302"/>
      <c r="B38" s="267"/>
      <c r="C38" s="299"/>
      <c r="D38" s="301"/>
      <c r="E38" s="269" t="str">
        <f>IFERROR(VLOOKUP(B38,Rosters!$E$4:$H$92,4),"")</f>
        <v/>
      </c>
      <c r="F38" s="269" t="str">
        <f>IFERROR(MIN(VLOOKUP(B38,Rosters!$E$4:$I$92,5),28.7),"")</f>
        <v/>
      </c>
      <c r="G38" s="264" t="e">
        <f>_xlfn.IFS(D38="b",$F$5/113,D38="m",$F$6/113,D38="f",$F$7/113)*F38+_xlfn.IFS(D38="b",$J$5-$O$7,D38="m",$J$6-$O$7,D38="f",$J$7-$O$7)</f>
        <v>#N/A</v>
      </c>
      <c r="H38" s="286" t="str">
        <f t="shared" ref="H38:H42" si="22">IFERROR(G38-(MIN(G37:G38,T37:T38)),"")</f>
        <v/>
      </c>
      <c r="I38" s="363" t="str">
        <f t="shared" si="1"/>
        <v/>
      </c>
      <c r="J38" s="301"/>
      <c r="K38" s="363" t="str">
        <f t="shared" si="2"/>
        <v/>
      </c>
      <c r="L38" s="364"/>
      <c r="M38" s="365"/>
      <c r="N38" s="366"/>
      <c r="O38" s="301"/>
      <c r="P38" s="386"/>
      <c r="Q38" s="450"/>
      <c r="R38" s="447" t="str">
        <f>IFERROR(VLOOKUP(O38,Rosters!$A$4:$D$92,3),"")</f>
        <v/>
      </c>
      <c r="S38" s="448" t="str">
        <f>IFERROR(MIN(VLOOKUP(O38,Rosters!$A$4:$D$92,4),28.7),"")</f>
        <v/>
      </c>
      <c r="T38" s="443" t="e">
        <f>_xlfn.IFS(Q38="b",$F$5/113,Q38="m",$F$6/113,Q38="f",$F$7/113)*S38+_xlfn.IFS(Q38="b",$J$5-$O$7,Q38="m",$J$6-$O$7,Q38="f",$J$7-$O$7)</f>
        <v>#N/A</v>
      </c>
      <c r="U38" s="451" t="str">
        <f t="shared" si="20"/>
        <v/>
      </c>
      <c r="V38" s="270" t="str">
        <f t="shared" si="4"/>
        <v/>
      </c>
      <c r="W38" s="481"/>
      <c r="X38" s="451" t="str">
        <f t="shared" si="5"/>
        <v/>
      </c>
      <c r="Y38" s="506"/>
      <c r="Z38" s="507"/>
      <c r="AA38" s="508"/>
      <c r="AE38"/>
    </row>
    <row r="39" ht="18.75" customHeight="1" spans="1:27">
      <c r="A39" s="287">
        <v>14</v>
      </c>
      <c r="B39" s="272"/>
      <c r="C39" s="261"/>
      <c r="D39" s="290"/>
      <c r="E39" s="291" t="str">
        <f>IFERROR(VLOOKUP(B39,Rosters!$E$4:$H$92,4),"")</f>
        <v/>
      </c>
      <c r="F39" s="291" t="str">
        <f>IFERROR(MIN(VLOOKUP(B39,Rosters!$E$4:$I$92,5),28.7),"")</f>
        <v/>
      </c>
      <c r="G39" s="264" t="e">
        <f>_xlfn.IFS(D39="b",$F$5/113,D39="m",$F$6/113,D39="f",$F$7/113)*F39+_xlfn.IFS(D39="b",$J$5-$O$7,D39="m",$J$6-$O$7,D39="f",$J$7-$O$7)</f>
        <v>#N/A</v>
      </c>
      <c r="H39" s="275" t="str">
        <f t="shared" si="21"/>
        <v/>
      </c>
      <c r="I39" s="368" t="str">
        <f t="shared" si="1"/>
        <v/>
      </c>
      <c r="J39" s="373"/>
      <c r="K39" s="370" t="str">
        <f t="shared" si="2"/>
        <v/>
      </c>
      <c r="L39" s="371"/>
      <c r="M39" s="287">
        <v>14</v>
      </c>
      <c r="N39" s="372"/>
      <c r="O39" s="373"/>
      <c r="P39" s="360"/>
      <c r="Q39" s="475"/>
      <c r="R39" s="453" t="str">
        <f>IFERROR(VLOOKUP(O39,Rosters!$A$4:$D$92,3),"")</f>
        <v/>
      </c>
      <c r="S39" s="454" t="str">
        <f>IFERROR(MIN(VLOOKUP(O39,Rosters!$A$4:$D$92,4),28.7),"")</f>
        <v/>
      </c>
      <c r="T39" s="443" t="e">
        <f>_xlfn.IFS(Q39="b",$F$5/113,Q39="m",$F$6/113,Q39="f",$F$7/113)*S39+_xlfn.IFS(Q39="b",$J$5-$O$7,Q39="m",$J$6-$O$7,Q39="f",$J$7-$O$7)</f>
        <v>#N/A</v>
      </c>
      <c r="U39" s="470" t="str">
        <f t="shared" si="19"/>
        <v/>
      </c>
      <c r="V39" s="275" t="str">
        <f t="shared" si="4"/>
        <v/>
      </c>
      <c r="W39" s="478"/>
      <c r="X39" s="470" t="str">
        <f t="shared" si="5"/>
        <v/>
      </c>
      <c r="Y39" s="509"/>
      <c r="Z39" s="510"/>
      <c r="AA39" s="505"/>
    </row>
    <row r="40" ht="18.75" customHeight="1" spans="1:27">
      <c r="A40" s="303"/>
      <c r="B40" s="277"/>
      <c r="C40" s="261"/>
      <c r="D40" s="292"/>
      <c r="E40" s="293" t="str">
        <f>IFERROR(VLOOKUP(B40,Rosters!$E$4:$H$92,4),"")</f>
        <v/>
      </c>
      <c r="F40" s="293" t="str">
        <f>IFERROR(MIN(VLOOKUP(B40,Rosters!$E$4:$I$92,5),28.7),"")</f>
        <v/>
      </c>
      <c r="G40" s="264" t="e">
        <f>_xlfn.IFS(D40="b",$F$5/113,D40="m",$F$6/113,D40="f",$F$7/113)*F40+_xlfn.IFS(D40="b",$J$5-$O$7,D40="m",$J$6-$O$7,D40="f",$J$7-$O$7)</f>
        <v>#N/A</v>
      </c>
      <c r="H40" s="280" t="str">
        <f t="shared" si="22"/>
        <v/>
      </c>
      <c r="I40" s="374" t="str">
        <f t="shared" si="1"/>
        <v/>
      </c>
      <c r="J40" s="379"/>
      <c r="K40" s="374" t="str">
        <f t="shared" si="2"/>
        <v/>
      </c>
      <c r="L40" s="376"/>
      <c r="M40" s="377"/>
      <c r="N40" s="378"/>
      <c r="O40" s="379"/>
      <c r="P40" s="380"/>
      <c r="Q40" s="476"/>
      <c r="R40" s="459" t="str">
        <f>IFERROR(VLOOKUP(O40,Rosters!$A$4:$D$92,3),"")</f>
        <v/>
      </c>
      <c r="S40" s="460" t="str">
        <f>IFERROR(MIN(VLOOKUP(O40,Rosters!$A$4:$D$92,4),28.7),"")</f>
        <v/>
      </c>
      <c r="T40" s="443" t="e">
        <f>_xlfn.IFS(Q40="b",$F$5/113,Q40="m",$F$6/113,Q40="f",$F$7/113)*S40+_xlfn.IFS(Q40="b",$J$5-$O$7,Q40="m",$J$6-$O$7,Q40="f",$J$7-$O$7)</f>
        <v>#N/A</v>
      </c>
      <c r="U40" s="472" t="str">
        <f t="shared" si="20"/>
        <v/>
      </c>
      <c r="V40" s="462" t="str">
        <f t="shared" si="4"/>
        <v/>
      </c>
      <c r="W40" s="479"/>
      <c r="X40" s="461" t="str">
        <f t="shared" si="5"/>
        <v/>
      </c>
      <c r="Y40" s="511"/>
      <c r="Z40" s="507"/>
      <c r="AA40" s="508"/>
    </row>
    <row r="41" ht="18.75" customHeight="1" spans="1:27">
      <c r="A41" s="259">
        <v>15</v>
      </c>
      <c r="B41" s="295"/>
      <c r="C41" s="299"/>
      <c r="D41" s="300"/>
      <c r="E41" s="282" t="str">
        <f>IFERROR(VLOOKUP(B41,Rosters!$E$4:$H$92,4),"")</f>
        <v/>
      </c>
      <c r="F41" s="282" t="str">
        <f>IFERROR(MIN(VLOOKUP(B41,Rosters!$E$4:$I$92,5),28.7),"")</f>
        <v/>
      </c>
      <c r="G41" s="264" t="e">
        <f>_xlfn.IFS(D41="b",$F$5/113,D41="m",$F$6/113,D41="f",$F$7/113)*F41+_xlfn.IFS(D41="b",$J$5-$O$7,D41="m",$J$6-$O$7,D41="f",$J$7-$O$7)</f>
        <v>#N/A</v>
      </c>
      <c r="H41" s="283" t="str">
        <f t="shared" si="21"/>
        <v/>
      </c>
      <c r="I41" s="381" t="str">
        <f t="shared" si="1"/>
        <v/>
      </c>
      <c r="J41" s="300"/>
      <c r="K41" s="381" t="str">
        <f t="shared" si="2"/>
        <v/>
      </c>
      <c r="L41" s="382"/>
      <c r="M41" s="383">
        <v>15</v>
      </c>
      <c r="N41" s="384"/>
      <c r="O41" s="300"/>
      <c r="P41" s="385"/>
      <c r="Q41" s="445"/>
      <c r="R41" s="465" t="str">
        <f>IFERROR(VLOOKUP(O41,Rosters!$A$4:$D$92,3),"")</f>
        <v/>
      </c>
      <c r="S41" s="466" t="str">
        <f>IFERROR(MIN(VLOOKUP(O41,Rosters!$A$4:$D$92,4),28.7),"")</f>
        <v/>
      </c>
      <c r="T41" s="443" t="e">
        <f>_xlfn.IFS(Q41="b",$F$5/113,Q41="m",$F$6/113,Q41="f",$F$7/113)*S41+_xlfn.IFS(Q41="b",$J$5-$O$7,Q41="m",$J$6-$O$7,Q41="f",$J$7-$O$7)</f>
        <v>#N/A</v>
      </c>
      <c r="U41" s="467" t="str">
        <f t="shared" ref="U41:U45" si="23">IFERROR(T41-(MIN(G41:G42,T41:T42)),"")</f>
        <v/>
      </c>
      <c r="V41" s="468" t="str">
        <f t="shared" si="4"/>
        <v/>
      </c>
      <c r="W41" s="480"/>
      <c r="X41" s="469" t="str">
        <f t="shared" si="5"/>
        <v/>
      </c>
      <c r="Y41" s="512"/>
      <c r="Z41" s="510"/>
      <c r="AA41" s="505"/>
    </row>
    <row r="42" ht="18.75" customHeight="1" spans="1:27">
      <c r="A42" s="302"/>
      <c r="B42" s="267"/>
      <c r="C42" s="299"/>
      <c r="D42" s="301"/>
      <c r="E42" s="269" t="str">
        <f>IFERROR(VLOOKUP(B42,Rosters!$E$4:$H$92,4),"")</f>
        <v/>
      </c>
      <c r="F42" s="269" t="str">
        <f>IFERROR(MIN(VLOOKUP(B42,Rosters!$E$4:$I$92,5),28.7),"")</f>
        <v/>
      </c>
      <c r="G42" s="264" t="e">
        <f>_xlfn.IFS(D42="b",$F$5/113,D42="m",$F$6/113,D42="f",$F$7/113)*F42+_xlfn.IFS(D42="b",$J$5-$O$7,D42="m",$J$6-$O$7,D42="f",$J$7-$O$7)</f>
        <v>#N/A</v>
      </c>
      <c r="H42" s="286" t="str">
        <f t="shared" si="22"/>
        <v/>
      </c>
      <c r="I42" s="363" t="str">
        <f t="shared" si="1"/>
        <v/>
      </c>
      <c r="J42" s="301"/>
      <c r="K42" s="363" t="str">
        <f t="shared" si="2"/>
        <v/>
      </c>
      <c r="L42" s="364"/>
      <c r="M42" s="365"/>
      <c r="N42" s="366"/>
      <c r="O42" s="301"/>
      <c r="P42" s="386"/>
      <c r="Q42" s="450"/>
      <c r="R42" s="447" t="str">
        <f>IFERROR(VLOOKUP(O42,Rosters!$A$4:$D$92,3),"")</f>
        <v/>
      </c>
      <c r="S42" s="448" t="str">
        <f>IFERROR(MIN(VLOOKUP(O42,Rosters!$A$4:$D$92,4),28.7),"")</f>
        <v/>
      </c>
      <c r="T42" s="443" t="e">
        <f>_xlfn.IFS(Q42="b",$F$5/113,Q42="m",$F$6/113,Q42="f",$F$7/113)*S42+_xlfn.IFS(Q42="b",$J$5-$O$7,Q42="m",$J$6-$O$7,Q42="f",$J$7-$O$7)</f>
        <v>#N/A</v>
      </c>
      <c r="U42" s="451" t="str">
        <f t="shared" ref="U42:U46" si="24">IFERROR(T42-(MIN(G41:G42,T41:T42)),"")</f>
        <v/>
      </c>
      <c r="V42" s="270" t="str">
        <f t="shared" si="4"/>
        <v/>
      </c>
      <c r="W42" s="481"/>
      <c r="X42" s="451" t="str">
        <f t="shared" si="5"/>
        <v/>
      </c>
      <c r="Y42" s="506"/>
      <c r="Z42" s="507"/>
      <c r="AA42" s="508"/>
    </row>
    <row r="43" ht="18.75" customHeight="1" spans="1:27">
      <c r="A43" s="287">
        <v>16</v>
      </c>
      <c r="B43" s="272"/>
      <c r="C43" s="261"/>
      <c r="D43" s="304"/>
      <c r="E43" s="291" t="str">
        <f>IFERROR(VLOOKUP(B43,Rosters!$E$4:$H$92,4),"")</f>
        <v/>
      </c>
      <c r="F43" s="291" t="str">
        <f>IFERROR(MIN(VLOOKUP(B43,Rosters!$E$4:$I$92,5),28.7),"")</f>
        <v/>
      </c>
      <c r="G43" s="264" t="e">
        <f>_xlfn.IFS(D43="b",$F$5/113,D43="m",$F$6/113,D43="f",$F$7/113)*F43+_xlfn.IFS(D43="b",$J$5-$O$7,D43="m",$J$6-$O$7,D43="f",$J$7-$O$7)</f>
        <v>#N/A</v>
      </c>
      <c r="H43" s="275" t="str">
        <f t="shared" ref="H43:H47" si="25">IFERROR(G43-(MIN(G43:G44,T43:T44)),"")</f>
        <v/>
      </c>
      <c r="I43" s="368" t="str">
        <f t="shared" si="1"/>
        <v/>
      </c>
      <c r="J43" s="373"/>
      <c r="K43" s="370" t="str">
        <f t="shared" si="2"/>
        <v/>
      </c>
      <c r="L43" s="371"/>
      <c r="M43" s="287">
        <v>16</v>
      </c>
      <c r="N43" s="372"/>
      <c r="O43" s="373"/>
      <c r="P43" s="360"/>
      <c r="Q43" s="452"/>
      <c r="R43" s="453" t="str">
        <f>IFERROR(VLOOKUP(O43,Rosters!$A$4:$D$92,3),"")</f>
        <v/>
      </c>
      <c r="S43" s="454" t="str">
        <f>IFERROR(MIN(VLOOKUP(O43,Rosters!$A$4:$D$92,4),28.7),"")</f>
        <v/>
      </c>
      <c r="T43" s="443" t="e">
        <f>_xlfn.IFS(Q43="b",$F$5/113,Q43="m",$F$6/113,Q43="f",$F$7/113)*S43+_xlfn.IFS(Q43="b",$J$5-$O$7,Q43="m",$J$6-$O$7,Q43="f",$J$7-$O$7)</f>
        <v>#N/A</v>
      </c>
      <c r="U43" s="470" t="str">
        <f t="shared" si="23"/>
        <v/>
      </c>
      <c r="V43" s="275" t="str">
        <f t="shared" si="4"/>
        <v/>
      </c>
      <c r="W43" s="478"/>
      <c r="X43" s="470" t="str">
        <f t="shared" si="5"/>
        <v/>
      </c>
      <c r="Y43" s="509"/>
      <c r="Z43" s="510"/>
      <c r="AA43" s="505"/>
    </row>
    <row r="44" ht="18.75" customHeight="1" spans="1:27">
      <c r="A44" s="303"/>
      <c r="B44" s="277"/>
      <c r="C44" s="261"/>
      <c r="D44" s="305"/>
      <c r="E44" s="293" t="str">
        <f>IFERROR(VLOOKUP(B44,Rosters!$E$4:$H$92,4),"")</f>
        <v/>
      </c>
      <c r="F44" s="293" t="str">
        <f>IFERROR(MIN(VLOOKUP(B44,Rosters!$E$4:$I$92,5),28.7),"")</f>
        <v/>
      </c>
      <c r="G44" s="264" t="e">
        <f>_xlfn.IFS(D44="b",$F$5/113,D44="m",$F$6/113,D44="f",$F$7/113)*F44+_xlfn.IFS(D44="b",$J$5-$O$7,D44="m",$J$6-$O$7,D44="f",$J$7-$O$7)</f>
        <v>#N/A</v>
      </c>
      <c r="H44" s="280" t="str">
        <f t="shared" ref="H44:H48" si="26">IFERROR(G44-(MIN(G43:G44,T43:T44)),"")</f>
        <v/>
      </c>
      <c r="I44" s="374" t="str">
        <f t="shared" si="1"/>
        <v/>
      </c>
      <c r="J44" s="379"/>
      <c r="K44" s="374" t="str">
        <f t="shared" si="2"/>
        <v/>
      </c>
      <c r="L44" s="376"/>
      <c r="M44" s="377"/>
      <c r="N44" s="378"/>
      <c r="O44" s="379"/>
      <c r="P44" s="380"/>
      <c r="Q44" s="476"/>
      <c r="R44" s="459" t="str">
        <f>IFERROR(VLOOKUP(O44,Rosters!$A$4:$D$92,3),"")</f>
        <v/>
      </c>
      <c r="S44" s="460" t="str">
        <f>IFERROR(MIN(VLOOKUP(O44,Rosters!$A$4:$D$92,4),28.7),"")</f>
        <v/>
      </c>
      <c r="T44" s="443" t="e">
        <f>_xlfn.IFS(Q44="b",$F$5/113,Q44="m",$F$6/113,Q44="f",$F$7/113)*S44+_xlfn.IFS(Q44="b",$J$5-$O$7,Q44="m",$J$6-$O$7,Q44="f",$J$7-$O$7)</f>
        <v>#N/A</v>
      </c>
      <c r="U44" s="472" t="str">
        <f t="shared" si="24"/>
        <v/>
      </c>
      <c r="V44" s="462" t="str">
        <f t="shared" si="4"/>
        <v/>
      </c>
      <c r="W44" s="479"/>
      <c r="X44" s="461" t="str">
        <f t="shared" si="5"/>
        <v/>
      </c>
      <c r="Y44" s="511"/>
      <c r="Z44" s="507"/>
      <c r="AA44" s="508"/>
    </row>
    <row r="45" ht="18.75" customHeight="1" spans="1:27">
      <c r="A45" s="259">
        <v>17</v>
      </c>
      <c r="B45" s="295"/>
      <c r="C45" s="299"/>
      <c r="D45" s="306"/>
      <c r="E45" s="282" t="str">
        <f>IFERROR(VLOOKUP(B45,Rosters!$E$4:$H$92,4),"")</f>
        <v/>
      </c>
      <c r="F45" s="282" t="str">
        <f>IFERROR(MIN(VLOOKUP(B45,Rosters!$E$4:$I$92,5),28.7),"")</f>
        <v/>
      </c>
      <c r="G45" s="264" t="e">
        <f>_xlfn.IFS(D45="b",$F$5/113,D45="m",$F$6/113,D45="f",$F$7/113)*F45+_xlfn.IFS(D45="b",$J$5-$O$7,D45="m",$J$6-$O$7,D45="f",$J$7-$O$7)</f>
        <v>#N/A</v>
      </c>
      <c r="H45" s="283" t="str">
        <f t="shared" si="25"/>
        <v/>
      </c>
      <c r="I45" s="381" t="str">
        <f t="shared" si="1"/>
        <v/>
      </c>
      <c r="J45" s="300"/>
      <c r="K45" s="381" t="str">
        <f t="shared" si="2"/>
        <v/>
      </c>
      <c r="L45" s="382"/>
      <c r="M45" s="383">
        <v>17</v>
      </c>
      <c r="N45" s="384"/>
      <c r="O45" s="300"/>
      <c r="P45" s="385"/>
      <c r="Q45" s="445"/>
      <c r="R45" s="465" t="str">
        <f>IFERROR(VLOOKUP(O45,Rosters!$A$4:$D$92,3),"")</f>
        <v/>
      </c>
      <c r="S45" s="466" t="str">
        <f>IFERROR(MIN(VLOOKUP(O45,Rosters!$A$4:$D$92,4),28.7),"")</f>
        <v/>
      </c>
      <c r="T45" s="443" t="e">
        <f>_xlfn.IFS(Q45="b",$F$5/113,Q45="m",$F$6/113,Q45="f",$F$7/113)*S45+_xlfn.IFS(Q45="b",$J$5-$O$7,Q45="m",$J$6-$O$7,Q45="f",$J$7-$O$7)</f>
        <v>#N/A</v>
      </c>
      <c r="U45" s="467" t="str">
        <f t="shared" si="23"/>
        <v/>
      </c>
      <c r="V45" s="468" t="str">
        <f t="shared" si="4"/>
        <v/>
      </c>
      <c r="W45" s="480"/>
      <c r="X45" s="469" t="str">
        <f t="shared" si="5"/>
        <v/>
      </c>
      <c r="Y45" s="512"/>
      <c r="Z45" s="510"/>
      <c r="AA45" s="505"/>
    </row>
    <row r="46" ht="18.75" customHeight="1" spans="1:27">
      <c r="A46" s="302"/>
      <c r="B46" s="267"/>
      <c r="C46" s="299"/>
      <c r="D46" s="301"/>
      <c r="E46" s="307" t="str">
        <f>IFERROR(VLOOKUP(B46,Rosters!$E$4:$H$92,4),"")</f>
        <v/>
      </c>
      <c r="F46" s="307" t="str">
        <f>IFERROR(MIN(VLOOKUP(B46,Rosters!$E$4:$I$92,5),28.7),"")</f>
        <v/>
      </c>
      <c r="G46" s="264" t="e">
        <f>_xlfn.IFS(D46="b",$F$5/113,D46="m",$F$6/113,D46="f",$F$7/113)*F46+_xlfn.IFS(D46="b",$J$5-$O$7,D46="m",$J$6-$O$7,D46="f",$J$7-$O$7)</f>
        <v>#N/A</v>
      </c>
      <c r="H46" s="286" t="str">
        <f t="shared" si="26"/>
        <v/>
      </c>
      <c r="I46" s="363" t="str">
        <f t="shared" si="1"/>
        <v/>
      </c>
      <c r="J46" s="301"/>
      <c r="K46" s="363" t="str">
        <f t="shared" si="2"/>
        <v/>
      </c>
      <c r="L46" s="364"/>
      <c r="M46" s="365"/>
      <c r="N46" s="366"/>
      <c r="O46" s="301"/>
      <c r="P46" s="386"/>
      <c r="Q46" s="450"/>
      <c r="R46" s="447" t="str">
        <f>IFERROR(VLOOKUP(O46,Rosters!$A$4:$D$92,3),"")</f>
        <v/>
      </c>
      <c r="S46" s="448" t="str">
        <f>IFERROR(MIN(VLOOKUP(O46,Rosters!$A$4:$D$92,4),28.7),"")</f>
        <v/>
      </c>
      <c r="T46" s="443" t="e">
        <f>_xlfn.IFS(Q46="b",$F$5/113,Q46="m",$F$6/113,Q46="f",$F$7/113)*S46+_xlfn.IFS(Q46="b",$J$5-$O$7,Q46="m",$J$6-$O$7,Q46="f",$J$7-$O$7)</f>
        <v>#N/A</v>
      </c>
      <c r="U46" s="451" t="str">
        <f t="shared" si="24"/>
        <v/>
      </c>
      <c r="V46" s="270" t="str">
        <f t="shared" si="4"/>
        <v/>
      </c>
      <c r="W46" s="482"/>
      <c r="X46" s="449" t="str">
        <f t="shared" si="5"/>
        <v/>
      </c>
      <c r="Y46" s="527"/>
      <c r="Z46" s="507"/>
      <c r="AA46" s="508"/>
    </row>
    <row r="47" ht="18.75" customHeight="1" spans="1:27">
      <c r="A47" s="287">
        <v>18</v>
      </c>
      <c r="B47" s="272"/>
      <c r="C47" s="261"/>
      <c r="D47" s="304"/>
      <c r="E47" s="308" t="str">
        <f>IFERROR(VLOOKUP(B47,Rosters!$E$4:$H$92,4),"")</f>
        <v/>
      </c>
      <c r="F47" s="308" t="str">
        <f>IFERROR(MIN(VLOOKUP(B47,Rosters!$E$4:$I$92,5),28.7),"")</f>
        <v/>
      </c>
      <c r="G47" s="264" t="e">
        <f>_xlfn.IFS(D47="b",$F$5/113,D47="m",$F$6/113,D47="f",$F$7/113)*F47+_xlfn.IFS(D47="b",$J$5-$O$7,D47="m",$J$6-$O$7,D47="f",$J$7-$O$7)</f>
        <v>#N/A</v>
      </c>
      <c r="H47" s="275" t="str">
        <f t="shared" si="25"/>
        <v/>
      </c>
      <c r="I47" s="368" t="str">
        <f t="shared" si="1"/>
        <v/>
      </c>
      <c r="J47" s="373"/>
      <c r="K47" s="370" t="str">
        <f t="shared" si="2"/>
        <v/>
      </c>
      <c r="L47" s="371"/>
      <c r="M47" s="287">
        <v>18</v>
      </c>
      <c r="N47" s="372"/>
      <c r="O47" s="373"/>
      <c r="P47" s="360"/>
      <c r="Q47" s="475"/>
      <c r="R47" s="453" t="str">
        <f>IFERROR(VLOOKUP(O47,Rosters!$A$4:$D$92,3),"")</f>
        <v/>
      </c>
      <c r="S47" s="454" t="str">
        <f>IFERROR(MIN(VLOOKUP(O47,Rosters!$A$4:$D$92,4),28.7),"")</f>
        <v/>
      </c>
      <c r="T47" s="443" t="e">
        <f>_xlfn.IFS(Q47="b",$F$5/113,Q47="m",$F$6/113,Q47="f",$F$7/113)*S47+_xlfn.IFS(Q47="b",$J$5-$O$7,Q47="m",$J$6-$O$7,Q47="f",$J$7-$O$7)</f>
        <v>#N/A</v>
      </c>
      <c r="U47" s="470" t="str">
        <f>IFERROR(T47-(MIN(G47:G48,T47:T48)),"")</f>
        <v/>
      </c>
      <c r="V47" s="275" t="str">
        <f t="shared" si="4"/>
        <v/>
      </c>
      <c r="W47" s="483"/>
      <c r="X47" s="455" t="str">
        <f t="shared" si="5"/>
        <v/>
      </c>
      <c r="Y47" s="528"/>
      <c r="Z47" s="510"/>
      <c r="AA47" s="505"/>
    </row>
    <row r="48" ht="18.75" customHeight="1" spans="1:27">
      <c r="A48" s="303"/>
      <c r="B48" s="277"/>
      <c r="C48" s="261"/>
      <c r="D48" s="305"/>
      <c r="E48" s="293" t="str">
        <f>IFERROR(VLOOKUP(B48,Rosters!$E$4:$H$92,4),"")</f>
        <v/>
      </c>
      <c r="F48" s="293" t="str">
        <f>IFERROR(MIN(VLOOKUP(B48,Rosters!$E$4:$I$92,5),28.7),"")</f>
        <v/>
      </c>
      <c r="G48" s="264" t="e">
        <f>_xlfn.IFS(D48="b",$F$5/113,D48="m",$F$6/113,D48="f",$F$7/113)*F48+_xlfn.IFS(D48="b",$J$5-$O$7,D48="m",$J$6-$O$7,D48="f",$J$7-$O$7)</f>
        <v>#N/A</v>
      </c>
      <c r="H48" s="280" t="str">
        <f t="shared" si="26"/>
        <v/>
      </c>
      <c r="I48" s="374" t="str">
        <f t="shared" si="1"/>
        <v/>
      </c>
      <c r="J48" s="379"/>
      <c r="K48" s="374" t="str">
        <f t="shared" si="2"/>
        <v/>
      </c>
      <c r="L48" s="376"/>
      <c r="M48" s="377"/>
      <c r="N48" s="378"/>
      <c r="O48" s="379"/>
      <c r="P48" s="380"/>
      <c r="Q48" s="476"/>
      <c r="R48" s="459" t="str">
        <f>IFERROR(VLOOKUP(O48,Rosters!$A$4:$D$92,3),"")</f>
        <v/>
      </c>
      <c r="S48" s="460" t="str">
        <f>IFERROR(MIN(VLOOKUP(O48,Rosters!$A$4:$D$92,4),28.7),"")</f>
        <v/>
      </c>
      <c r="T48" s="443" t="e">
        <f>_xlfn.IFS(Q48="b",$F$5/113,Q48="m",$F$6/113,Q48="f",$F$7/113)*S48+_xlfn.IFS(Q48="b",$J$5-$O$7,Q48="m",$J$6-$O$7,Q48="f",$J$7-$O$7)</f>
        <v>#N/A</v>
      </c>
      <c r="U48" s="472" t="str">
        <f>IFERROR(T48-(MIN(G47:G48,T47:T48)),"")</f>
        <v/>
      </c>
      <c r="V48" s="462" t="str">
        <f t="shared" si="4"/>
        <v/>
      </c>
      <c r="W48" s="479"/>
      <c r="X48" s="461" t="str">
        <f t="shared" si="5"/>
        <v/>
      </c>
      <c r="Y48" s="511"/>
      <c r="Z48" s="507"/>
      <c r="AA48" s="508"/>
    </row>
    <row r="49" ht="18.75" customHeight="1" spans="1:27">
      <c r="A49" s="259">
        <v>19</v>
      </c>
      <c r="B49" s="295"/>
      <c r="C49" s="299"/>
      <c r="D49" s="306"/>
      <c r="E49" s="282" t="str">
        <f>IFERROR(VLOOKUP(B49,Rosters!$E$4:$H$92,4),"")</f>
        <v/>
      </c>
      <c r="F49" s="282" t="str">
        <f>IFERROR(MIN(VLOOKUP(B49,Rosters!$E$4:$I$92,5),28.7),"")</f>
        <v/>
      </c>
      <c r="G49" s="264" t="e">
        <f>_xlfn.IFS(D49="b",$F$5/113,D49="m",$F$6/113,D49="f",$F$7/113)*F49+_xlfn.IFS(D49="b",$J$5-$O$7,D49="m",$J$6-$O$7,D49="f",$J$7-$O$7)</f>
        <v>#N/A</v>
      </c>
      <c r="H49" s="283" t="str">
        <f>IFERROR(G49-(MIN(G49:G50,T49:T50)),"")</f>
        <v/>
      </c>
      <c r="I49" s="381" t="str">
        <f t="shared" si="1"/>
        <v/>
      </c>
      <c r="J49" s="300"/>
      <c r="K49" s="381" t="str">
        <f t="shared" si="2"/>
        <v/>
      </c>
      <c r="L49" s="382"/>
      <c r="M49" s="383">
        <v>19</v>
      </c>
      <c r="N49" s="384"/>
      <c r="O49" s="300"/>
      <c r="P49" s="385"/>
      <c r="Q49" s="445"/>
      <c r="R49" s="465" t="str">
        <f>IFERROR(VLOOKUP(O49,Rosters!$A$4:$D$92,3),"")</f>
        <v/>
      </c>
      <c r="S49" s="466" t="str">
        <f>IFERROR(MIN(VLOOKUP(O49,Rosters!$A$4:$D$92,4),28.7),"")</f>
        <v/>
      </c>
      <c r="T49" s="443" t="e">
        <f>_xlfn.IFS(Q49="b",$F$5/113,Q49="m",$F$6/113,Q49="f",$F$7/113)*S49+_xlfn.IFS(Q49="b",$J$5-$O$7,Q49="m",$J$6-$O$7,Q49="f",$J$7-$O$7)</f>
        <v>#N/A</v>
      </c>
      <c r="U49" s="467" t="str">
        <f>IFERROR(T49-(MIN(G49:G50,T49:T50)),"")</f>
        <v/>
      </c>
      <c r="V49" s="468" t="str">
        <f t="shared" si="4"/>
        <v/>
      </c>
      <c r="W49" s="480"/>
      <c r="X49" s="469" t="str">
        <f t="shared" si="5"/>
        <v/>
      </c>
      <c r="Y49" s="512"/>
      <c r="Z49" s="510"/>
      <c r="AA49" s="505"/>
    </row>
    <row r="50" ht="18.75" customHeight="1" spans="1:27">
      <c r="A50" s="302"/>
      <c r="B50" s="267"/>
      <c r="C50" s="299"/>
      <c r="D50" s="301"/>
      <c r="E50" s="269" t="str">
        <f>IFERROR(VLOOKUP(B50,Rosters!$E$4:$H$92,4),"")</f>
        <v/>
      </c>
      <c r="F50" s="269" t="str">
        <f>IFERROR(MIN(VLOOKUP(B50,Rosters!$E$4:$I$92,5),28.7),"")</f>
        <v/>
      </c>
      <c r="G50" s="264" t="e">
        <f>_xlfn.IFS(D50="b",$F$5/113,D50="m",$F$6/113,D50="f",$F$7/113)*F50+_xlfn.IFS(D50="b",$J$5-$O$7,D50="m",$J$6-$O$7,D50="f",$J$7-$O$7)</f>
        <v>#N/A</v>
      </c>
      <c r="H50" s="286" t="str">
        <f>IFERROR(G50-(MIN(G49:G50,T49:T50)),"")</f>
        <v/>
      </c>
      <c r="I50" s="363" t="str">
        <f t="shared" si="1"/>
        <v/>
      </c>
      <c r="J50" s="301"/>
      <c r="K50" s="363" t="str">
        <f t="shared" si="2"/>
        <v/>
      </c>
      <c r="L50" s="394"/>
      <c r="M50" s="365"/>
      <c r="N50" s="366"/>
      <c r="O50" s="301"/>
      <c r="P50" s="386"/>
      <c r="Q50" s="450"/>
      <c r="R50" s="447" t="str">
        <f>IFERROR(VLOOKUP(O50,Rosters!$A$4:$D$92,3),"")</f>
        <v/>
      </c>
      <c r="S50" s="448" t="str">
        <f>IFERROR(MIN(VLOOKUP(O50,Rosters!$A$4:$D$92,4),28.7),"")</f>
        <v/>
      </c>
      <c r="T50" s="443" t="e">
        <f>_xlfn.IFS(Q50="b",$F$5/113,Q50="m",$F$6/113,Q50="f",$F$7/113)*S50+_xlfn.IFS(Q50="b",$J$5-$O$7,Q50="m",$J$6-$O$7,Q50="f",$J$7-$O$7)</f>
        <v>#N/A</v>
      </c>
      <c r="U50" s="451" t="str">
        <f>IFERROR(T50-(MIN(G49:G50,T49:T50)),"")</f>
        <v/>
      </c>
      <c r="V50" s="265" t="str">
        <f t="shared" si="4"/>
        <v/>
      </c>
      <c r="W50" s="481"/>
      <c r="X50" s="451" t="str">
        <f t="shared" si="5"/>
        <v/>
      </c>
      <c r="Y50" s="520"/>
      <c r="Z50" s="507"/>
      <c r="AA50" s="508"/>
    </row>
    <row r="51" ht="18.75" customHeight="1" spans="1:27">
      <c r="A51" s="309"/>
      <c r="B51" s="310"/>
      <c r="C51" s="310"/>
      <c r="D51" s="310"/>
      <c r="E51" s="310"/>
      <c r="F51" s="310"/>
      <c r="G51" s="310"/>
      <c r="H51" s="311"/>
      <c r="I51" s="395"/>
      <c r="J51" s="396"/>
      <c r="K51" s="397" t="s">
        <v>38</v>
      </c>
      <c r="L51" s="398">
        <f>SUM(L13:L50)</f>
        <v>0</v>
      </c>
      <c r="M51" s="399"/>
      <c r="N51" s="400"/>
      <c r="O51" s="310"/>
      <c r="P51" s="237"/>
      <c r="Q51" s="484"/>
      <c r="R51" s="237"/>
      <c r="S51" s="237"/>
      <c r="T51" s="485"/>
      <c r="U51" s="310"/>
      <c r="V51" s="486"/>
      <c r="W51" s="487" t="s">
        <v>39</v>
      </c>
      <c r="X51" s="397" t="s">
        <v>40</v>
      </c>
      <c r="Y51" s="398">
        <f>SUM(Y13:Y50)</f>
        <v>0</v>
      </c>
      <c r="Z51" s="529"/>
      <c r="AA51" s="505"/>
    </row>
    <row r="52" ht="18.75" customHeight="1" spans="1:27">
      <c r="A52" s="312"/>
      <c r="B52" s="313"/>
      <c r="C52" s="314"/>
      <c r="D52" s="314"/>
      <c r="E52" s="315"/>
      <c r="F52" s="316"/>
      <c r="G52" s="316"/>
      <c r="H52" s="316"/>
      <c r="I52" s="316"/>
      <c r="J52" s="401"/>
      <c r="K52" s="397" t="s">
        <v>36</v>
      </c>
      <c r="L52" s="402"/>
      <c r="M52" s="403"/>
      <c r="N52" s="404"/>
      <c r="O52" s="405"/>
      <c r="P52" s="314"/>
      <c r="Q52" s="314"/>
      <c r="R52" s="314"/>
      <c r="S52" s="488"/>
      <c r="T52" s="488"/>
      <c r="U52" s="488"/>
      <c r="V52" s="488"/>
      <c r="W52" s="489"/>
      <c r="X52" s="490"/>
      <c r="Y52" s="530"/>
      <c r="Z52" s="531"/>
      <c r="AA52" s="508"/>
    </row>
    <row r="53" ht="33" customHeight="1" spans="1:27">
      <c r="A53" s="312"/>
      <c r="B53" s="313"/>
      <c r="C53" s="317"/>
      <c r="D53" s="317"/>
      <c r="E53" s="317"/>
      <c r="F53" s="318"/>
      <c r="G53" s="318"/>
      <c r="H53" s="318"/>
      <c r="I53" s="318"/>
      <c r="J53" s="318"/>
      <c r="K53" s="406" t="s">
        <v>42</v>
      </c>
      <c r="L53" s="407"/>
      <c r="M53" s="403"/>
      <c r="N53" s="404"/>
      <c r="O53" s="405"/>
      <c r="P53" s="317"/>
      <c r="Q53" s="317"/>
      <c r="R53" s="317"/>
      <c r="S53" s="318"/>
      <c r="T53" s="318"/>
      <c r="U53" s="318"/>
      <c r="V53" s="318"/>
      <c r="W53" s="318"/>
      <c r="X53" s="406" t="s">
        <v>42</v>
      </c>
      <c r="Y53" s="532"/>
      <c r="Z53" s="531"/>
      <c r="AA53" s="508"/>
    </row>
    <row r="54" ht="30" customHeight="1" spans="1:27">
      <c r="A54" s="319" t="s">
        <v>44</v>
      </c>
      <c r="B54" s="320"/>
      <c r="C54" s="320"/>
      <c r="D54" s="320"/>
      <c r="E54" s="320"/>
      <c r="F54" s="320"/>
      <c r="G54" s="320"/>
      <c r="H54" s="320"/>
      <c r="I54" s="320"/>
      <c r="J54" s="320"/>
      <c r="K54" s="408"/>
      <c r="L54" s="409" t="str">
        <f>IFERROR((L51/L53),"")</f>
        <v/>
      </c>
      <c r="M54" s="410"/>
      <c r="N54" s="411"/>
      <c r="O54" s="412" t="s">
        <v>43</v>
      </c>
      <c r="P54" s="413"/>
      <c r="Q54" s="413"/>
      <c r="R54" s="413"/>
      <c r="S54" s="413"/>
      <c r="T54" s="413"/>
      <c r="U54" s="413"/>
      <c r="V54" s="413"/>
      <c r="W54" s="413"/>
      <c r="X54" s="491"/>
      <c r="Y54" s="409" t="str">
        <f>IFERROR((Y51/Y53),"")</f>
        <v/>
      </c>
      <c r="Z54" s="529"/>
      <c r="AA54" s="505"/>
    </row>
    <row r="55" ht="12.75" customHeight="1" spans="1:27">
      <c r="A55" s="3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41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533"/>
      <c r="Z55" s="534"/>
      <c r="AA55" s="535"/>
    </row>
    <row r="56" ht="12.75" customHeight="1" spans="1:27">
      <c r="A56" s="3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41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533"/>
      <c r="Z56" s="507"/>
      <c r="AA56" s="507"/>
    </row>
    <row r="57" ht="12.75" customHeight="1" spans="1:25">
      <c r="A57" s="322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416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536"/>
    </row>
    <row r="58" ht="12.75" customHeight="1"/>
    <row r="59" ht="12.75" customHeight="1"/>
    <row r="60" ht="12.75" customHeight="1"/>
    <row r="61" ht="12.75" customHeight="1" spans="19:19">
      <c r="S61" t="s">
        <v>45</v>
      </c>
    </row>
    <row r="62" ht="12.75" customHeight="1" spans="12:12">
      <c r="L62" t="str">
        <f>IFERROR(ROUND(((IF(D13="B",$F$6/113,$F$7/113))*F13+IF(D13="B",$J$6-$O$7,$J$7-$O$7))*1,3),"")</f>
        <v/>
      </c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sheetProtection algorithmName="SHA-512" hashValue="NXkpZnTpJH4lxbsgN+KUCSIVijXwPFXqTJ5wFQ1/fNvmt84w3d7i8xVkqfdlFRertab+SliFO5Jj5zrDYQXcTg==" saltValue="I3hEL3LFDn8RnnuK7p+2/Q==" spinCount="100000" sheet="1" selectLockedCells="1" objects="1"/>
  <mergeCells count="141">
    <mergeCell ref="A2:AA2"/>
    <mergeCell ref="F4:I4"/>
    <mergeCell ref="L4:M4"/>
    <mergeCell ref="R4:V4"/>
    <mergeCell ref="R6:V6"/>
    <mergeCell ref="V7:W7"/>
    <mergeCell ref="X7:Y7"/>
    <mergeCell ref="A8:AA8"/>
    <mergeCell ref="E52:J52"/>
    <mergeCell ref="R52:W52"/>
    <mergeCell ref="E53:J53"/>
    <mergeCell ref="R53:W53"/>
    <mergeCell ref="A54:K54"/>
    <mergeCell ref="O54:X54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M51:M52"/>
    <mergeCell ref="N51:N52"/>
    <mergeCell ref="X51:X5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4:Z55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4:AA55"/>
    <mergeCell ref="A9:D10"/>
    <mergeCell ref="M9:Q10"/>
    <mergeCell ref="R9:AA10"/>
    <mergeCell ref="M11:N12"/>
    <mergeCell ref="M13:N14"/>
    <mergeCell ref="M15:N16"/>
    <mergeCell ref="M17:N18"/>
    <mergeCell ref="M19:N20"/>
    <mergeCell ref="M21:N22"/>
    <mergeCell ref="M23:N24"/>
    <mergeCell ref="M25:N26"/>
    <mergeCell ref="M27:N28"/>
    <mergeCell ref="M29:N30"/>
    <mergeCell ref="M31:N32"/>
    <mergeCell ref="M33:N34"/>
    <mergeCell ref="M35:N36"/>
    <mergeCell ref="M37:N38"/>
    <mergeCell ref="M39:N40"/>
    <mergeCell ref="M41:N42"/>
    <mergeCell ref="M43:N44"/>
    <mergeCell ref="M45:N46"/>
    <mergeCell ref="M47:N48"/>
    <mergeCell ref="M49:N50"/>
    <mergeCell ref="A55:M57"/>
    <mergeCell ref="O55:Y57"/>
  </mergeCells>
  <dataValidations count="1">
    <dataValidation type="textLength" operator="equal" allowBlank="1" showInputMessage="1" showErrorMessage="1" sqref="D13:D50">
      <formula1>1</formula1>
    </dataValidation>
  </dataValidations>
  <printOptions horizontalCentered="1" verticalCentered="1"/>
  <pageMargins left="0.25" right="0.25" top="0" bottom="0" header="0" footer="0"/>
  <pageSetup paperSize="1" scale="50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Z1000"/>
  <sheetViews>
    <sheetView workbookViewId="0">
      <selection activeCell="H13" sqref="H13"/>
    </sheetView>
  </sheetViews>
  <sheetFormatPr defaultColWidth="14.4285714285714" defaultRowHeight="15" customHeight="1"/>
  <cols>
    <col min="1" max="5" width="10.8571428571429" customWidth="1"/>
    <col min="6" max="6" width="22" customWidth="1"/>
    <col min="7" max="26" width="10.7142857142857" customWidth="1"/>
  </cols>
  <sheetData>
    <row r="1" ht="15.75" customHeight="1" spans="1:26">
      <c r="A1" s="208" t="s">
        <v>52</v>
      </c>
      <c r="B1" s="208" t="s">
        <v>53</v>
      </c>
      <c r="C1" s="208" t="s">
        <v>54</v>
      </c>
      <c r="D1" s="208" t="s">
        <v>55</v>
      </c>
      <c r="E1" s="208" t="s">
        <v>56</v>
      </c>
      <c r="F1" s="208" t="s">
        <v>57</v>
      </c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ht="15.75" customHeight="1" spans="1:26">
      <c r="A2" s="209">
        <f>'League Play Report'!C16</f>
        <v>0</v>
      </c>
      <c r="B2" s="218" t="e">
        <f>'League Play Report'!#REF!</f>
        <v>#REF!</v>
      </c>
      <c r="C2" s="211" t="str">
        <f>'League Play Report'!I16</f>
        <v/>
      </c>
      <c r="D2" s="211" t="str">
        <f>'League Play Report'!$K$9</f>
        <v/>
      </c>
      <c r="E2" s="211" t="str">
        <f>'League Play Report'!$G$9</f>
        <v/>
      </c>
      <c r="F2" s="211" t="str">
        <f>'League Play Report'!F16</f>
        <v/>
      </c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ht="15.75" customHeight="1" spans="1:26">
      <c r="A3" s="209">
        <f>'League Play Report'!C17</f>
        <v>0</v>
      </c>
      <c r="B3" s="218" t="e">
        <f>'League Play Report'!#REF!</f>
        <v>#REF!</v>
      </c>
      <c r="C3" s="211" t="str">
        <f>'League Play Report'!J17</f>
        <v/>
      </c>
      <c r="D3" s="211" t="str">
        <f>'League Play Report'!$K$9</f>
        <v/>
      </c>
      <c r="E3" s="211" t="str">
        <f>'League Play Report'!$G$9</f>
        <v/>
      </c>
      <c r="F3" s="211" t="str">
        <f>'League Play Report'!F17</f>
        <v/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ht="15.75" customHeight="1" spans="1:26">
      <c r="A4" s="209">
        <f>'League Play Report'!C18</f>
        <v>0</v>
      </c>
      <c r="B4" s="218" t="e">
        <f>'League Play Report'!#REF!</f>
        <v>#REF!</v>
      </c>
      <c r="C4" s="211">
        <f>'League Play Report'!K18</f>
        <v>0</v>
      </c>
      <c r="D4" s="211" t="str">
        <f>'League Play Report'!$K$9</f>
        <v/>
      </c>
      <c r="E4" s="211" t="str">
        <f>'League Play Report'!$G$9</f>
        <v/>
      </c>
      <c r="F4" s="211" t="str">
        <f>'League Play Report'!F18</f>
        <v/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ht="15.75" customHeight="1" spans="1:26">
      <c r="A5" s="209">
        <f>'League Play Report'!C19</f>
        <v>0</v>
      </c>
      <c r="B5" s="218" t="e">
        <f>'League Play Report'!#REF!</f>
        <v>#REF!</v>
      </c>
      <c r="C5" s="211">
        <f>'League Play Report'!K19</f>
        <v>0</v>
      </c>
      <c r="D5" s="211" t="str">
        <f>'League Play Report'!$K$9</f>
        <v/>
      </c>
      <c r="E5" s="211" t="str">
        <f>'League Play Report'!$G$9</f>
        <v/>
      </c>
      <c r="F5" s="211" t="str">
        <f>'League Play Report'!F19</f>
        <v/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ht="15.75" customHeight="1" spans="1:26">
      <c r="A6" s="209">
        <f>'League Play Report'!C20</f>
        <v>0</v>
      </c>
      <c r="B6" s="218" t="e">
        <f>'League Play Report'!#REF!</f>
        <v>#REF!</v>
      </c>
      <c r="C6" s="211">
        <f>'League Play Report'!K20</f>
        <v>0</v>
      </c>
      <c r="D6" s="211" t="str">
        <f>'League Play Report'!$K$9</f>
        <v/>
      </c>
      <c r="E6" s="211" t="str">
        <f>'League Play Report'!$G$9</f>
        <v/>
      </c>
      <c r="F6" s="211" t="str">
        <f>'League Play Report'!F20</f>
        <v/>
      </c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ht="15.75" customHeight="1" spans="1:26">
      <c r="A7" s="209">
        <f>'League Play Report'!C21</f>
        <v>0</v>
      </c>
      <c r="B7" s="218" t="e">
        <f>'League Play Report'!#REF!</f>
        <v>#REF!</v>
      </c>
      <c r="C7" s="211">
        <f>'League Play Report'!K21</f>
        <v>0</v>
      </c>
      <c r="D7" s="211" t="str">
        <f>'League Play Report'!$K$9</f>
        <v/>
      </c>
      <c r="E7" s="211" t="str">
        <f>'League Play Report'!$G$9</f>
        <v/>
      </c>
      <c r="F7" s="211" t="str">
        <f>'League Play Report'!F21</f>
        <v/>
      </c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ht="15.75" customHeight="1" spans="1:26">
      <c r="A8" s="209">
        <f>'League Play Report'!C22</f>
        <v>0</v>
      </c>
      <c r="B8" s="218" t="e">
        <f>'League Play Report'!#REF!</f>
        <v>#REF!</v>
      </c>
      <c r="C8" s="211">
        <f>'League Play Report'!K22</f>
        <v>0</v>
      </c>
      <c r="D8" s="211" t="str">
        <f>'League Play Report'!$K$9</f>
        <v/>
      </c>
      <c r="E8" s="211" t="str">
        <f>'League Play Report'!$G$9</f>
        <v/>
      </c>
      <c r="F8" s="211" t="str">
        <f>'League Play Report'!F22</f>
        <v/>
      </c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ht="15.75" customHeight="1" spans="1:26">
      <c r="A9" s="209">
        <f>'League Play Report'!C23</f>
        <v>0</v>
      </c>
      <c r="B9" s="218" t="e">
        <f>'League Play Report'!#REF!</f>
        <v>#REF!</v>
      </c>
      <c r="C9" s="211">
        <f>'League Play Report'!K23</f>
        <v>0</v>
      </c>
      <c r="D9" s="211" t="str">
        <f>'League Play Report'!$K$9</f>
        <v/>
      </c>
      <c r="E9" s="211" t="str">
        <f>'League Play Report'!$G$9</f>
        <v/>
      </c>
      <c r="F9" s="211" t="str">
        <f>'League Play Report'!F23</f>
        <v/>
      </c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ht="15.75" customHeight="1" spans="1:26">
      <c r="A10" s="209">
        <f>'League Play Report'!C24</f>
        <v>0</v>
      </c>
      <c r="B10" s="218" t="e">
        <f>'League Play Report'!#REF!</f>
        <v>#REF!</v>
      </c>
      <c r="C10" s="211">
        <f>'League Play Report'!K24</f>
        <v>0</v>
      </c>
      <c r="D10" s="211" t="str">
        <f>'League Play Report'!$K$9</f>
        <v/>
      </c>
      <c r="E10" s="211" t="str">
        <f>'League Play Report'!$G$9</f>
        <v/>
      </c>
      <c r="F10" s="211" t="str">
        <f>'League Play Report'!F24</f>
        <v/>
      </c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ht="15.75" customHeight="1" spans="1:26">
      <c r="A11" s="209">
        <f>'League Play Report'!C25</f>
        <v>0</v>
      </c>
      <c r="B11" s="218" t="e">
        <f>'League Play Report'!#REF!</f>
        <v>#REF!</v>
      </c>
      <c r="C11" s="211">
        <f>'League Play Report'!K25</f>
        <v>0</v>
      </c>
      <c r="D11" s="211" t="str">
        <f>'League Play Report'!$K$9</f>
        <v/>
      </c>
      <c r="E11" s="211" t="str">
        <f>'League Play Report'!$G$9</f>
        <v/>
      </c>
      <c r="F11" s="211" t="str">
        <f>'League Play Report'!F25</f>
        <v/>
      </c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ht="15.75" customHeight="1" spans="1:26">
      <c r="A12" s="209">
        <f>'League Play Report'!C26</f>
        <v>0</v>
      </c>
      <c r="B12" s="218" t="e">
        <f>'League Play Report'!#REF!</f>
        <v>#REF!</v>
      </c>
      <c r="C12" s="211">
        <f>'League Play Report'!K26</f>
        <v>0</v>
      </c>
      <c r="D12" s="211" t="str">
        <f>'League Play Report'!$K$9</f>
        <v/>
      </c>
      <c r="E12" s="211" t="str">
        <f>'League Play Report'!$G$9</f>
        <v/>
      </c>
      <c r="F12" s="211" t="str">
        <f>'League Play Report'!F26</f>
        <v/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ht="15.75" customHeight="1" spans="1:26">
      <c r="A13" s="209">
        <f>'League Play Report'!C27</f>
        <v>0</v>
      </c>
      <c r="B13" s="218" t="e">
        <f>'League Play Report'!#REF!</f>
        <v>#REF!</v>
      </c>
      <c r="C13" s="211">
        <f>'League Play Report'!K27</f>
        <v>0</v>
      </c>
      <c r="D13" s="211" t="str">
        <f>'League Play Report'!$K$9</f>
        <v/>
      </c>
      <c r="E13" s="211" t="str">
        <f>'League Play Report'!$G$9</f>
        <v/>
      </c>
      <c r="F13" s="211" t="str">
        <f>'League Play Report'!F27</f>
        <v/>
      </c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ht="15.75" customHeight="1" spans="1:26">
      <c r="A14" s="209">
        <f>'League Play Report'!C28</f>
        <v>0</v>
      </c>
      <c r="B14" s="218" t="e">
        <f>'League Play Report'!#REF!</f>
        <v>#REF!</v>
      </c>
      <c r="C14" s="211">
        <f>'League Play Report'!K28</f>
        <v>0</v>
      </c>
      <c r="D14" s="211" t="str">
        <f>'League Play Report'!$K$9</f>
        <v/>
      </c>
      <c r="E14" s="211" t="str">
        <f>'League Play Report'!$G$9</f>
        <v/>
      </c>
      <c r="F14" s="211" t="str">
        <f>'League Play Report'!F28</f>
        <v/>
      </c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ht="15.75" customHeight="1" spans="1:26">
      <c r="A15" s="209">
        <f>'League Play Report'!C29</f>
        <v>0</v>
      </c>
      <c r="B15" s="218" t="e">
        <f>'League Play Report'!#REF!</f>
        <v>#REF!</v>
      </c>
      <c r="C15" s="211">
        <f>'League Play Report'!K29</f>
        <v>0</v>
      </c>
      <c r="D15" s="211" t="str">
        <f>'League Play Report'!$K$9</f>
        <v/>
      </c>
      <c r="E15" s="211" t="str">
        <f>'League Play Report'!$G$9</f>
        <v/>
      </c>
      <c r="F15" s="211" t="str">
        <f>'League Play Report'!F29</f>
        <v/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ht="15.75" customHeight="1" spans="1:26">
      <c r="A16" s="209">
        <f>'League Play Report'!C34</f>
        <v>0</v>
      </c>
      <c r="B16" s="218" t="e">
        <f>'League Play Report'!#REF!</f>
        <v>#REF!</v>
      </c>
      <c r="C16" s="211">
        <f>'League Play Report'!K34</f>
        <v>0</v>
      </c>
      <c r="D16" s="211" t="str">
        <f>'League Play Report'!$K$9</f>
        <v/>
      </c>
      <c r="E16" s="211" t="str">
        <f>'League Play Report'!$G$9</f>
        <v/>
      </c>
      <c r="F16" s="211" t="str">
        <f>'League Play Report'!F34</f>
        <v/>
      </c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</row>
    <row r="17" ht="15.75" customHeight="1" spans="1:26">
      <c r="A17" s="209">
        <f>'League Play Report'!C35</f>
        <v>0</v>
      </c>
      <c r="B17" s="218" t="e">
        <f>'League Play Report'!#REF!</f>
        <v>#REF!</v>
      </c>
      <c r="C17" s="211">
        <f>'League Play Report'!K35</f>
        <v>0</v>
      </c>
      <c r="D17" s="211" t="str">
        <f>'League Play Report'!$K$9</f>
        <v/>
      </c>
      <c r="E17" s="211" t="str">
        <f>'League Play Report'!$G$9</f>
        <v/>
      </c>
      <c r="F17" s="211" t="str">
        <f>'League Play Report'!F35</f>
        <v/>
      </c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</row>
    <row r="18" ht="15.75" customHeight="1" spans="1:26">
      <c r="A18" s="219">
        <f>'League Play Report'!C38</f>
        <v>0</v>
      </c>
      <c r="B18" s="220" t="e">
        <f>'League Play Report'!#REF!</f>
        <v>#REF!</v>
      </c>
      <c r="C18" s="221">
        <f>'League Play Report'!K38</f>
        <v>0</v>
      </c>
      <c r="D18" s="221" t="e">
        <f>'League Play Report'!#REF!</f>
        <v>#REF!</v>
      </c>
      <c r="E18" s="221" t="str">
        <f>'League Play Report'!$G$10</f>
        <v/>
      </c>
      <c r="F18" s="221" t="str">
        <f>'League Play Report'!F38</f>
        <v/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ht="15.75" customHeight="1" spans="1:26">
      <c r="A19" s="219">
        <f>'League Play Report'!C39</f>
        <v>0</v>
      </c>
      <c r="B19" s="220" t="e">
        <f>'League Play Report'!#REF!</f>
        <v>#REF!</v>
      </c>
      <c r="C19" s="221">
        <f>'League Play Report'!K39</f>
        <v>0</v>
      </c>
      <c r="D19" s="221" t="e">
        <f>'League Play Report'!#REF!</f>
        <v>#REF!</v>
      </c>
      <c r="E19" s="221" t="str">
        <f>'League Play Report'!$G$10</f>
        <v/>
      </c>
      <c r="F19" s="221" t="str">
        <f>'League Play Report'!F39</f>
        <v/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ht="15.75" customHeight="1" spans="1:26">
      <c r="A20" s="219">
        <f>'League Play Report'!C40</f>
        <v>0</v>
      </c>
      <c r="B20" s="220" t="e">
        <f>'League Play Report'!#REF!</f>
        <v>#REF!</v>
      </c>
      <c r="C20" s="221">
        <f>'League Play Report'!K40</f>
        <v>0</v>
      </c>
      <c r="D20" s="221" t="e">
        <f>'League Play Report'!#REF!</f>
        <v>#REF!</v>
      </c>
      <c r="E20" s="221" t="str">
        <f>'League Play Report'!$G$10</f>
        <v/>
      </c>
      <c r="F20" s="221" t="str">
        <f>'League Play Report'!F40</f>
        <v/>
      </c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</row>
    <row r="21" ht="15.75" customHeight="1" spans="1:26">
      <c r="A21" s="219">
        <f>'League Play Report'!C41</f>
        <v>0</v>
      </c>
      <c r="B21" s="220" t="e">
        <f>'League Play Report'!#REF!</f>
        <v>#REF!</v>
      </c>
      <c r="C21" s="221">
        <f>'League Play Report'!K41</f>
        <v>0</v>
      </c>
      <c r="D21" s="221" t="e">
        <f>'League Play Report'!#REF!</f>
        <v>#REF!</v>
      </c>
      <c r="E21" s="221" t="str">
        <f>'League Play Report'!$G$10</f>
        <v/>
      </c>
      <c r="F21" s="221" t="str">
        <f>'League Play Report'!F41</f>
        <v/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ht="15.75" customHeight="1" spans="1:26">
      <c r="A22" s="219" t="e">
        <f>'League Play Report'!#REF!</f>
        <v>#REF!</v>
      </c>
      <c r="B22" s="220" t="e">
        <f>'League Play Report'!#REF!</f>
        <v>#REF!</v>
      </c>
      <c r="C22" s="221" t="e">
        <f>'League Play Report'!#REF!</f>
        <v>#REF!</v>
      </c>
      <c r="D22" s="221" t="e">
        <f>'League Play Report'!#REF!</f>
        <v>#REF!</v>
      </c>
      <c r="E22" s="221" t="str">
        <f>'League Play Report'!$G$10</f>
        <v/>
      </c>
      <c r="F22" s="221" t="e">
        <f>'League Play Report'!#REF!</f>
        <v>#REF!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ht="15.75" customHeight="1" spans="1:26">
      <c r="A23" s="219" t="e">
        <f>'League Play Report'!#REF!</f>
        <v>#REF!</v>
      </c>
      <c r="B23" s="220" t="e">
        <f>'League Play Report'!#REF!</f>
        <v>#REF!</v>
      </c>
      <c r="C23" s="221" t="e">
        <f>'League Play Report'!#REF!</f>
        <v>#REF!</v>
      </c>
      <c r="D23" s="221" t="e">
        <f>'League Play Report'!#REF!</f>
        <v>#REF!</v>
      </c>
      <c r="E23" s="221" t="str">
        <f>'League Play Report'!$G$10</f>
        <v/>
      </c>
      <c r="F23" s="221" t="e">
        <f>'League Play Report'!#REF!</f>
        <v>#REF!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4" ht="15.75" customHeight="1" spans="1:26">
      <c r="A24" s="219" t="e">
        <f>'League Play Report'!#REF!</f>
        <v>#REF!</v>
      </c>
      <c r="B24" s="220" t="e">
        <f>'League Play Report'!#REF!</f>
        <v>#REF!</v>
      </c>
      <c r="C24" s="221" t="e">
        <f>'League Play Report'!#REF!</f>
        <v>#REF!</v>
      </c>
      <c r="D24" s="221" t="e">
        <f>'League Play Report'!#REF!</f>
        <v>#REF!</v>
      </c>
      <c r="E24" s="221" t="str">
        <f>'League Play Report'!$G$10</f>
        <v/>
      </c>
      <c r="F24" s="221" t="e">
        <f>'League Play Report'!#REF!</f>
        <v>#REF!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ht="15.75" customHeight="1" spans="1:26">
      <c r="A25" s="219" t="e">
        <f>'League Play Report'!#REF!</f>
        <v>#REF!</v>
      </c>
      <c r="B25" s="220" t="e">
        <f>'League Play Report'!#REF!</f>
        <v>#REF!</v>
      </c>
      <c r="C25" s="221" t="e">
        <f>'League Play Report'!#REF!</f>
        <v>#REF!</v>
      </c>
      <c r="D25" s="221" t="e">
        <f>'League Play Report'!#REF!</f>
        <v>#REF!</v>
      </c>
      <c r="E25" s="221" t="str">
        <f>'League Play Report'!$G$10</f>
        <v/>
      </c>
      <c r="F25" s="221" t="e">
        <f>'League Play Report'!#REF!</f>
        <v>#REF!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</row>
    <row r="26" ht="15.75" customHeight="1" spans="1:26">
      <c r="A26" s="219" t="e">
        <f>'League Play Report'!#REF!</f>
        <v>#REF!</v>
      </c>
      <c r="B26" s="220" t="e">
        <f>'League Play Report'!#REF!</f>
        <v>#REF!</v>
      </c>
      <c r="C26" s="221" t="e">
        <f>'League Play Report'!#REF!</f>
        <v>#REF!</v>
      </c>
      <c r="D26" s="221" t="e">
        <f>'League Play Report'!#REF!</f>
        <v>#REF!</v>
      </c>
      <c r="E26" s="221" t="str">
        <f>'League Play Report'!$G$10</f>
        <v/>
      </c>
      <c r="F26" s="221" t="e">
        <f>'League Play Report'!#REF!</f>
        <v>#REF!</v>
      </c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</row>
    <row r="27" ht="15.75" customHeight="1" spans="1:26">
      <c r="A27" s="219" t="e">
        <f>'League Play Report'!#REF!</f>
        <v>#REF!</v>
      </c>
      <c r="B27" s="220" t="e">
        <f>'League Play Report'!#REF!</f>
        <v>#REF!</v>
      </c>
      <c r="C27" s="221" t="e">
        <f>'League Play Report'!#REF!</f>
        <v>#REF!</v>
      </c>
      <c r="D27" s="221" t="e">
        <f>'League Play Report'!#REF!</f>
        <v>#REF!</v>
      </c>
      <c r="E27" s="221" t="str">
        <f>'League Play Report'!$G$10</f>
        <v/>
      </c>
      <c r="F27" s="221" t="e">
        <f>'League Play Report'!#REF!</f>
        <v>#REF!</v>
      </c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ht="15.75" customHeight="1" spans="1:26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</row>
    <row r="29" ht="15.75" customHeight="1" spans="1:26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</row>
    <row r="30" ht="15.75" customHeight="1" spans="1:26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</row>
    <row r="31" ht="15.75" customHeight="1" spans="1:26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</row>
    <row r="32" ht="15.75" customHeight="1" spans="1:26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</row>
    <row r="33" ht="15.75" customHeight="1" spans="1:26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ht="15.75" customHeight="1" spans="1:26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ht="15.75" customHeight="1" spans="1:2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ht="15.75" customHeight="1" spans="1:26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</row>
    <row r="37" ht="15.75" customHeight="1" spans="1:26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ht="15.75" customHeight="1" spans="1:26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ht="15.75" customHeight="1" spans="1:26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</row>
    <row r="40" ht="15.75" customHeight="1" spans="1:26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</row>
    <row r="41" ht="15.75" customHeight="1" spans="1:26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</row>
    <row r="42" ht="15.75" customHeight="1" spans="1:26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ht="15.75" customHeight="1" spans="1:26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ht="15.75" customHeight="1" spans="1:26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ht="15.75" customHeight="1" spans="1:26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ht="15.75" customHeight="1" spans="1:26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</row>
    <row r="47" ht="15.75" customHeight="1" spans="1:26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</row>
    <row r="48" ht="15.75" customHeight="1" spans="1:26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</row>
    <row r="49" ht="15.75" customHeight="1" spans="1:26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</row>
    <row r="50" ht="15.75" customHeight="1" spans="1:26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</row>
    <row r="51" ht="15.75" customHeight="1" spans="1:26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</row>
    <row r="52" ht="15.75" customHeight="1" spans="1:26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</row>
    <row r="53" ht="15.75" customHeight="1" spans="1:26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</row>
    <row r="54" ht="15.75" customHeight="1" spans="1:26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</row>
    <row r="55" ht="15.75" customHeight="1" spans="1:26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</row>
    <row r="56" ht="15.75" customHeight="1" spans="1:26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</row>
    <row r="57" ht="15.75" customHeight="1" spans="1:26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</row>
    <row r="58" ht="15.75" customHeight="1" spans="1:26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</row>
    <row r="59" ht="15.75" customHeight="1" spans="1:26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</row>
    <row r="60" ht="15.75" customHeight="1" spans="1:26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</row>
    <row r="61" ht="15.75" customHeight="1" spans="1:26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</row>
    <row r="62" ht="15.75" customHeight="1" spans="1:26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</row>
    <row r="63" ht="15.75" customHeight="1" spans="1:26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</row>
    <row r="64" ht="15.75" customHeight="1" spans="1:26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</row>
    <row r="65" ht="15.75" customHeight="1" spans="1:26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</row>
    <row r="66" ht="15.75" customHeight="1" spans="1:26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</row>
    <row r="67" ht="15.75" customHeight="1" spans="1:26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</row>
    <row r="68" ht="15.75" customHeight="1" spans="1:26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</row>
    <row r="69" ht="15.75" customHeight="1" spans="1:26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</row>
    <row r="70" ht="15.75" customHeight="1" spans="1:26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</row>
    <row r="71" ht="15.75" customHeight="1" spans="1:26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</row>
    <row r="72" ht="15.75" customHeight="1" spans="1:26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</row>
    <row r="73" ht="15.75" customHeight="1" spans="1:26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</row>
    <row r="74" ht="15.75" customHeight="1" spans="1:26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</row>
    <row r="75" ht="15.75" customHeight="1" spans="1:26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</row>
    <row r="76" ht="15.75" customHeight="1" spans="1:26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</row>
    <row r="77" ht="15.75" customHeight="1" spans="1:26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</row>
    <row r="78" ht="15.75" customHeight="1" spans="1:26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</row>
    <row r="79" ht="15.75" customHeight="1" spans="1:26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</row>
    <row r="80" ht="15.75" customHeight="1" spans="1:26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</row>
    <row r="81" ht="15.75" customHeight="1" spans="1:26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</row>
    <row r="82" ht="15.75" customHeight="1" spans="1:26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</row>
    <row r="83" ht="15.75" customHeight="1" spans="1:26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</row>
    <row r="84" ht="15.75" customHeight="1" spans="1:26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</row>
    <row r="85" ht="15.75" customHeight="1" spans="1:26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</row>
    <row r="86" ht="15.75" customHeight="1" spans="1:26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</row>
    <row r="87" ht="15.75" customHeight="1" spans="1:26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</row>
    <row r="88" ht="15.75" customHeight="1" spans="1:26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</row>
    <row r="89" ht="15.75" customHeight="1" spans="1:26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</row>
    <row r="90" ht="15.75" customHeight="1" spans="1:26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</row>
    <row r="91" ht="15.75" customHeight="1" spans="1:26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</row>
    <row r="92" ht="15.75" customHeight="1" spans="1:26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</row>
    <row r="93" ht="15.75" customHeight="1" spans="1:26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</row>
    <row r="94" ht="15.75" customHeight="1" spans="1:26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</row>
    <row r="95" ht="15.75" customHeight="1" spans="1:26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</row>
    <row r="96" ht="15.75" customHeight="1" spans="1:26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</row>
    <row r="97" ht="15.75" customHeight="1" spans="1:26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</row>
    <row r="98" ht="15.75" customHeight="1" spans="1:26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</row>
    <row r="99" ht="15.75" customHeight="1" spans="1:26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</row>
    <row r="100" ht="15.75" customHeight="1" spans="1:26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</row>
    <row r="101" ht="15.75" customHeight="1" spans="1:26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</row>
    <row r="102" ht="15.75" customHeight="1" spans="1:26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</row>
    <row r="103" ht="15.75" customHeight="1" spans="1:26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</row>
    <row r="104" ht="15.75" customHeight="1" spans="1:26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</row>
    <row r="105" ht="15.75" customHeight="1" spans="1:26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</row>
    <row r="106" ht="15.75" customHeight="1" spans="1:26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</row>
    <row r="107" ht="15.75" customHeight="1" spans="1:26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</row>
    <row r="108" ht="15.75" customHeight="1" spans="1:26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</row>
    <row r="109" ht="15.75" customHeight="1" spans="1:26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</row>
    <row r="110" ht="15.75" customHeight="1" spans="1:26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</row>
    <row r="111" ht="15.75" customHeight="1" spans="1:26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</row>
    <row r="112" ht="15.75" customHeight="1" spans="1:26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</row>
    <row r="113" ht="15.75" customHeight="1" spans="1:26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</row>
    <row r="114" ht="15.75" customHeight="1" spans="1:26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</row>
    <row r="115" ht="15.75" customHeight="1" spans="1:26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</row>
    <row r="116" ht="15.75" customHeight="1" spans="1:26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</row>
    <row r="117" ht="15.75" customHeight="1" spans="1:26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</row>
    <row r="118" ht="15.75" customHeight="1" spans="1:26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</row>
    <row r="119" ht="15.75" customHeight="1" spans="1:26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</row>
    <row r="120" ht="15.75" customHeight="1" spans="1:26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</row>
    <row r="121" ht="15.75" customHeight="1" spans="1:26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</row>
    <row r="122" ht="15.75" customHeight="1" spans="1:26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</row>
    <row r="123" ht="15.75" customHeight="1" spans="1:26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</row>
    <row r="124" ht="15.75" customHeight="1" spans="1:26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</row>
    <row r="125" ht="15.75" customHeight="1" spans="1:26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</row>
    <row r="126" ht="15.75" customHeight="1" spans="1:26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</row>
    <row r="127" ht="15.75" customHeight="1" spans="1:26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</row>
    <row r="128" ht="15.75" customHeight="1" spans="1:26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</row>
    <row r="129" ht="15.75" customHeight="1" spans="1:26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</row>
    <row r="130" ht="15.75" customHeight="1" spans="1:26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</row>
    <row r="131" ht="15.75" customHeight="1" spans="1:26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</row>
    <row r="132" ht="15.75" customHeight="1" spans="1:26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</row>
    <row r="133" ht="15.75" customHeight="1" spans="1:26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</row>
    <row r="134" ht="15.75" customHeight="1" spans="1:26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</row>
    <row r="135" ht="15.75" customHeight="1" spans="1:26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</row>
    <row r="136" ht="15.75" customHeight="1" spans="1:26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</row>
    <row r="137" ht="15.75" customHeight="1" spans="1:26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</row>
    <row r="138" ht="15.75" customHeight="1" spans="1:26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</row>
    <row r="139" ht="15.75" customHeight="1" spans="1:26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</row>
    <row r="140" ht="15.75" customHeight="1" spans="1:26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</row>
    <row r="141" ht="15.75" customHeight="1" spans="1:26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</row>
    <row r="142" ht="15.75" customHeight="1" spans="1:26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</row>
    <row r="143" ht="15.75" customHeight="1" spans="1:26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</row>
    <row r="144" ht="15.75" customHeight="1" spans="1:26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</row>
    <row r="145" ht="15.75" customHeight="1" spans="1:26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</row>
    <row r="146" ht="15.75" customHeight="1" spans="1:26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</row>
    <row r="147" ht="15.75" customHeight="1" spans="1:26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</row>
    <row r="148" ht="15.75" customHeight="1" spans="1:26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</row>
    <row r="149" ht="15.75" customHeight="1" spans="1:26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</row>
    <row r="150" ht="15.75" customHeight="1" spans="1:26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</row>
    <row r="151" ht="15.75" customHeight="1" spans="1:26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</row>
    <row r="152" ht="15.75" customHeight="1" spans="1:26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</row>
    <row r="153" ht="15.75" customHeight="1" spans="1:26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</row>
    <row r="154" ht="15.75" customHeight="1" spans="1:26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</row>
    <row r="155" ht="15.75" customHeight="1" spans="1:26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</row>
    <row r="156" ht="15.75" customHeight="1" spans="1:26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</row>
    <row r="157" ht="15.75" customHeight="1" spans="1:26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</row>
    <row r="158" ht="15.75" customHeight="1" spans="1:26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</row>
    <row r="159" ht="15.75" customHeight="1" spans="1:26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</row>
    <row r="160" ht="15.75" customHeight="1" spans="1:26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</row>
    <row r="161" ht="15.75" customHeight="1" spans="1:26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</row>
    <row r="162" ht="15.75" customHeight="1" spans="1:26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</row>
    <row r="163" ht="15.75" customHeight="1" spans="1:26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</row>
    <row r="164" ht="15.75" customHeight="1" spans="1:26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</row>
    <row r="165" ht="15.75" customHeight="1" spans="1:26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</row>
    <row r="166" ht="15.75" customHeight="1" spans="1:26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</row>
    <row r="167" ht="15.75" customHeight="1" spans="1:26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</row>
    <row r="168" ht="15.75" customHeight="1" spans="1:26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</row>
    <row r="169" ht="15.75" customHeight="1" spans="1:26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</row>
    <row r="170" ht="15.75" customHeight="1" spans="1:26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</row>
    <row r="171" ht="15.75" customHeight="1" spans="1:26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</row>
    <row r="172" ht="15.75" customHeight="1" spans="1:26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</row>
    <row r="173" ht="15.75" customHeight="1" spans="1:26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</row>
    <row r="174" ht="15.75" customHeight="1" spans="1:26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</row>
    <row r="175" ht="15.75" customHeight="1" spans="1:26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</row>
    <row r="176" ht="15.75" customHeight="1" spans="1:26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</row>
    <row r="177" ht="15.75" customHeight="1" spans="1:26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</row>
    <row r="178" ht="15.75" customHeight="1" spans="1:26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</row>
    <row r="179" ht="15.75" customHeight="1" spans="1:26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</row>
    <row r="180" ht="15.75" customHeight="1" spans="1:26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</row>
    <row r="181" ht="15.75" customHeight="1" spans="1:26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</row>
    <row r="182" ht="15.75" customHeight="1" spans="1:26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</row>
    <row r="183" ht="15.75" customHeight="1" spans="1:26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</row>
    <row r="184" ht="15.75" customHeight="1" spans="1:26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</row>
    <row r="185" ht="15.75" customHeight="1" spans="1:26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</row>
    <row r="186" ht="15.75" customHeight="1" spans="1:26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</row>
    <row r="187" ht="15.75" customHeight="1" spans="1:26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</row>
    <row r="188" ht="15.75" customHeight="1" spans="1:26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</row>
    <row r="189" ht="15.75" customHeight="1" spans="1:26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</row>
    <row r="190" ht="15.75" customHeight="1" spans="1:26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</row>
    <row r="191" ht="15.75" customHeight="1" spans="1:26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</row>
    <row r="192" ht="15.75" customHeight="1" spans="1:26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</row>
    <row r="193" ht="15.75" customHeight="1" spans="1:26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</row>
    <row r="194" ht="15.75" customHeight="1" spans="1:26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</row>
    <row r="195" ht="15.75" customHeight="1" spans="1:26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</row>
    <row r="196" ht="15.75" customHeight="1" spans="1:26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</row>
    <row r="197" ht="15.75" customHeight="1" spans="1:26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</row>
    <row r="198" ht="15.75" customHeight="1" spans="1:26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</row>
    <row r="199" ht="15.75" customHeight="1" spans="1:26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</row>
    <row r="200" ht="15.75" customHeight="1" spans="1:26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</row>
    <row r="201" ht="15.75" customHeight="1" spans="1:26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</row>
    <row r="202" ht="15.75" customHeight="1" spans="1:26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</row>
    <row r="203" ht="15.75" customHeight="1" spans="1:26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</row>
    <row r="204" ht="15.75" customHeight="1" spans="1:26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</row>
    <row r="205" ht="15.75" customHeight="1" spans="1:26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</row>
    <row r="206" ht="15.75" customHeight="1" spans="1:26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</row>
    <row r="207" ht="15.75" customHeight="1" spans="1:26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</row>
    <row r="208" ht="15.75" customHeight="1" spans="1:26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</row>
    <row r="209" ht="15.75" customHeight="1" spans="1:26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</row>
    <row r="210" ht="15.75" customHeight="1" spans="1:26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</row>
    <row r="211" ht="15.75" customHeight="1" spans="1:26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</row>
    <row r="212" ht="15.75" customHeight="1" spans="1:26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</row>
    <row r="213" ht="15.75" customHeight="1" spans="1:26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</row>
    <row r="214" ht="15.75" customHeight="1" spans="1:26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</row>
    <row r="215" ht="15.75" customHeight="1" spans="1:26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</row>
    <row r="216" ht="15.75" customHeight="1" spans="1:26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</row>
    <row r="217" ht="15.75" customHeight="1" spans="1:26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</row>
    <row r="218" ht="15.75" customHeight="1" spans="1:26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</row>
    <row r="219" ht="15.75" customHeight="1" spans="1:26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</row>
    <row r="220" ht="15.75" customHeight="1" spans="1:26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</row>
    <row r="221" ht="15.75" customHeight="1" spans="1:26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</row>
    <row r="222" ht="15.75" customHeight="1" spans="1:26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</row>
    <row r="223" ht="15.75" customHeight="1" spans="1:26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</row>
    <row r="224" ht="15.75" customHeight="1" spans="1:26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</row>
    <row r="225" ht="15.75" customHeight="1" spans="1:26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</row>
    <row r="226" ht="15.75" customHeight="1" spans="1:26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</row>
    <row r="227" ht="15.75" customHeight="1" spans="1:26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</row>
    <row r="228" ht="15.75" customHeight="1" spans="1:26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</row>
    <row r="229" ht="15.75" customHeight="1" spans="1:26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</row>
    <row r="230" ht="15.75" customHeight="1" spans="1:26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</row>
    <row r="231" ht="15.75" customHeight="1" spans="1:26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</row>
    <row r="232" ht="15.75" customHeight="1" spans="1:26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</row>
    <row r="233" ht="15.75" customHeight="1" spans="1:26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</row>
    <row r="234" ht="15.75" customHeight="1" spans="1:26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</row>
    <row r="235" ht="15.75" customHeight="1" spans="1:26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</row>
    <row r="236" ht="15.75" customHeight="1" spans="1:26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</row>
    <row r="237" ht="15.75" customHeight="1" spans="1:26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</row>
    <row r="238" ht="15.75" customHeight="1" spans="1:26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</row>
    <row r="239" ht="15.75" customHeight="1" spans="1:26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</row>
    <row r="240" ht="15.75" customHeight="1" spans="1:26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</row>
    <row r="241" ht="15.75" customHeight="1" spans="1:26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</row>
    <row r="242" ht="15.75" customHeight="1" spans="1:26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</row>
    <row r="243" ht="15.75" customHeight="1" spans="1:26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</row>
    <row r="244" ht="15.75" customHeight="1" spans="1:26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</row>
    <row r="245" ht="15.75" customHeight="1" spans="1:26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</row>
    <row r="246" ht="15.75" customHeight="1" spans="1:26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</row>
    <row r="247" ht="15.75" customHeight="1" spans="1:26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</row>
    <row r="248" ht="15.75" customHeight="1" spans="1:26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</row>
    <row r="249" ht="15.75" customHeight="1" spans="1:26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</row>
    <row r="250" ht="15.75" customHeight="1" spans="1:26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</row>
    <row r="251" ht="15.75" customHeight="1" spans="1:26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</row>
    <row r="252" ht="15.75" customHeight="1" spans="1:26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</row>
    <row r="253" ht="15.75" customHeight="1" spans="1:26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</row>
    <row r="254" ht="15.75" customHeight="1" spans="1:26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</row>
    <row r="255" ht="15.75" customHeight="1" spans="1:26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</row>
    <row r="256" ht="15.75" customHeight="1" spans="1:26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</row>
    <row r="257" ht="15.75" customHeight="1" spans="1:26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</row>
    <row r="258" ht="15.75" customHeight="1" spans="1:26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</row>
    <row r="259" ht="15.75" customHeight="1" spans="1:26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</row>
    <row r="260" ht="15.75" customHeight="1" spans="1:26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</row>
    <row r="261" ht="15.75" customHeight="1" spans="1:26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</row>
    <row r="262" ht="15.75" customHeight="1" spans="1:26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</row>
    <row r="263" ht="15.75" customHeight="1" spans="1:26">
      <c r="A263" s="208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</row>
    <row r="264" ht="15.75" customHeight="1" spans="1:26">
      <c r="A264" s="208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</row>
    <row r="265" ht="15.75" customHeight="1" spans="1:26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</row>
    <row r="266" ht="15.75" customHeight="1" spans="1:26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</row>
    <row r="267" ht="15.75" customHeight="1" spans="1:26">
      <c r="A267" s="208"/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</row>
    <row r="268" ht="15.75" customHeight="1" spans="1:26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</row>
    <row r="269" ht="15.75" customHeight="1" spans="1:26">
      <c r="A269" s="208"/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</row>
    <row r="270" ht="15.75" customHeight="1" spans="1:26">
      <c r="A270" s="208"/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</row>
    <row r="271" ht="15.75" customHeight="1" spans="1:26">
      <c r="A271" s="208"/>
      <c r="B271" s="208"/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</row>
    <row r="272" ht="15.75" customHeight="1" spans="1:26">
      <c r="A272" s="208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</row>
    <row r="273" ht="15.75" customHeight="1" spans="1:26">
      <c r="A273" s="208"/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</row>
    <row r="274" ht="15.75" customHeight="1" spans="1:26">
      <c r="A274" s="208"/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</row>
    <row r="275" ht="15.75" customHeight="1" spans="1:26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</row>
    <row r="276" ht="15.75" customHeight="1" spans="1:26">
      <c r="A276" s="208"/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</row>
    <row r="277" ht="15.75" customHeight="1" spans="1:26">
      <c r="A277" s="208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</row>
    <row r="278" ht="15.75" customHeight="1" spans="1:26">
      <c r="A278" s="208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</row>
    <row r="279" ht="15.75" customHeight="1" spans="1:26">
      <c r="A279" s="208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</row>
    <row r="280" ht="15.75" customHeight="1" spans="1:26">
      <c r="A280" s="208"/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</row>
    <row r="281" ht="15.75" customHeight="1" spans="1:26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</row>
    <row r="282" ht="15.75" customHeight="1" spans="1:26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</row>
    <row r="283" ht="15.75" customHeight="1" spans="1:26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</row>
    <row r="284" ht="15.75" customHeight="1" spans="1:26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</row>
    <row r="285" ht="15.75" customHeight="1" spans="1:26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</row>
    <row r="286" ht="15.75" customHeight="1" spans="1:26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</row>
    <row r="287" ht="15.75" customHeight="1" spans="1:26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</row>
    <row r="288" ht="15.75" customHeight="1" spans="1:26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</row>
    <row r="289" ht="15.75" customHeight="1" spans="1:26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</row>
    <row r="290" ht="15.75" customHeight="1" spans="1:26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</row>
    <row r="291" ht="15.75" customHeight="1" spans="1:26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</row>
    <row r="292" ht="15.75" customHeight="1" spans="1:26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</row>
    <row r="293" ht="15.75" customHeight="1" spans="1:26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</row>
    <row r="294" ht="15.75" customHeight="1" spans="1:26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</row>
    <row r="295" ht="15.75" customHeight="1" spans="1:26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</row>
    <row r="296" ht="15.75" customHeight="1" spans="1:26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</row>
    <row r="297" ht="15.75" customHeight="1" spans="1:26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</row>
    <row r="298" ht="15.75" customHeight="1" spans="1:26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</row>
    <row r="299" ht="15.75" customHeight="1" spans="1:26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</row>
    <row r="300" ht="15.75" customHeight="1" spans="1:26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</row>
    <row r="301" ht="15.75" customHeight="1" spans="1:26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</row>
    <row r="302" ht="15.75" customHeight="1" spans="1:26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</row>
    <row r="303" ht="15.75" customHeight="1" spans="1:26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</row>
    <row r="304" ht="15.75" customHeight="1" spans="1:26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</row>
    <row r="305" ht="15.75" customHeight="1" spans="1:26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</row>
    <row r="306" ht="15.75" customHeight="1" spans="1:26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</row>
    <row r="307" ht="15.75" customHeight="1" spans="1:26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</row>
    <row r="308" ht="15.75" customHeight="1" spans="1:26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</row>
    <row r="309" ht="15.75" customHeight="1" spans="1:26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</row>
    <row r="310" ht="15.75" customHeight="1" spans="1:26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</row>
    <row r="311" ht="15.75" customHeight="1" spans="1:26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</row>
    <row r="312" ht="15.75" customHeight="1" spans="1:26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</row>
    <row r="313" ht="15.75" customHeight="1" spans="1:26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</row>
    <row r="314" ht="15.75" customHeight="1" spans="1:26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</row>
    <row r="315" ht="15.75" customHeight="1" spans="1:26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</row>
    <row r="316" ht="15.75" customHeight="1" spans="1:26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</row>
    <row r="317" ht="15.75" customHeight="1" spans="1:26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</row>
    <row r="318" ht="15.75" customHeight="1" spans="1:26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</row>
    <row r="319" ht="15.75" customHeight="1" spans="1:26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</row>
    <row r="320" ht="15.75" customHeight="1" spans="1:26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</row>
    <row r="321" ht="15.75" customHeight="1" spans="1:26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</row>
    <row r="322" ht="15.75" customHeight="1" spans="1:26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</row>
    <row r="323" ht="15.75" customHeight="1" spans="1:26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</row>
    <row r="324" ht="15.75" customHeight="1" spans="1:26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</row>
    <row r="325" ht="15.75" customHeight="1" spans="1:26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</row>
    <row r="326" ht="15.75" customHeight="1" spans="1:26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</row>
    <row r="327" ht="15.75" customHeight="1" spans="1:26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</row>
    <row r="328" ht="15.75" customHeight="1" spans="1:26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</row>
    <row r="329" ht="15.75" customHeight="1" spans="1:26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</row>
    <row r="330" ht="15.75" customHeight="1" spans="1:26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</row>
    <row r="331" ht="15.75" customHeight="1" spans="1:26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</row>
    <row r="332" ht="15.75" customHeight="1" spans="1:26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</row>
    <row r="333" ht="15.75" customHeight="1" spans="1:26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</row>
    <row r="334" ht="15.75" customHeight="1" spans="1:26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</row>
    <row r="335" ht="15.75" customHeight="1" spans="1:26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</row>
    <row r="336" ht="15.75" customHeight="1" spans="1:26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</row>
    <row r="337" ht="15.75" customHeight="1" spans="1:26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</row>
    <row r="338" ht="15.75" customHeight="1" spans="1:26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</row>
    <row r="339" ht="15.75" customHeight="1" spans="1:26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</row>
    <row r="340" ht="15.75" customHeight="1" spans="1:26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</row>
    <row r="341" ht="15.75" customHeight="1" spans="1:26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</row>
    <row r="342" ht="15.75" customHeight="1" spans="1:26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</row>
    <row r="343" ht="15.75" customHeight="1" spans="1:26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</row>
    <row r="344" ht="15.75" customHeight="1" spans="1:26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</row>
    <row r="345" ht="15.75" customHeight="1" spans="1:26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</row>
    <row r="346" ht="15.75" customHeight="1" spans="1:26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</row>
    <row r="347" ht="15.75" customHeight="1" spans="1:26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</row>
    <row r="348" ht="15.75" customHeight="1" spans="1:26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</row>
    <row r="349" ht="15.75" customHeight="1" spans="1:26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</row>
    <row r="350" ht="15.75" customHeight="1" spans="1:26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</row>
    <row r="351" ht="15.75" customHeight="1" spans="1:26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</row>
    <row r="352" ht="15.75" customHeight="1" spans="1:26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</row>
    <row r="353" ht="15.75" customHeight="1" spans="1:26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</row>
    <row r="354" ht="15.75" customHeight="1" spans="1:26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</row>
    <row r="355" ht="15.75" customHeight="1" spans="1:26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</row>
    <row r="356" ht="15.75" customHeight="1" spans="1:26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</row>
    <row r="357" ht="15.75" customHeight="1" spans="1:26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</row>
    <row r="358" ht="15.75" customHeight="1" spans="1:26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</row>
    <row r="359" ht="15.75" customHeight="1" spans="1:26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</row>
    <row r="360" ht="15.75" customHeight="1" spans="1:26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</row>
    <row r="361" ht="15.75" customHeight="1" spans="1:26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</row>
    <row r="362" ht="15.75" customHeight="1" spans="1:26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</row>
    <row r="363" ht="15.75" customHeight="1" spans="1:26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</row>
    <row r="364" ht="15.75" customHeight="1" spans="1:26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</row>
    <row r="365" ht="15.75" customHeight="1" spans="1:26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</row>
    <row r="366" ht="15.75" customHeight="1" spans="1:26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</row>
    <row r="367" ht="15.75" customHeight="1" spans="1:26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</row>
    <row r="368" ht="15.75" customHeight="1" spans="1:26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</row>
    <row r="369" ht="15.75" customHeight="1" spans="1:26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</row>
    <row r="370" ht="15.75" customHeight="1" spans="1:26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</row>
    <row r="371" ht="15.75" customHeight="1" spans="1:26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</row>
    <row r="372" ht="15.75" customHeight="1" spans="1:26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</row>
    <row r="373" ht="15.75" customHeight="1" spans="1:26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</row>
    <row r="374" ht="15.75" customHeight="1" spans="1:26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</row>
    <row r="375" ht="15.75" customHeight="1" spans="1:26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</row>
    <row r="376" ht="15.75" customHeight="1" spans="1:26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</row>
    <row r="377" ht="15.75" customHeight="1" spans="1:26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</row>
    <row r="378" ht="15.75" customHeight="1" spans="1:26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</row>
    <row r="379" ht="15.75" customHeight="1" spans="1:26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</row>
    <row r="380" ht="15.75" customHeight="1" spans="1:26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</row>
    <row r="381" ht="15.75" customHeight="1" spans="1:26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</row>
    <row r="382" ht="15.75" customHeight="1" spans="1:26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</row>
    <row r="383" ht="15.75" customHeight="1" spans="1:26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</row>
    <row r="384" ht="15.75" customHeight="1" spans="1:26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</row>
    <row r="385" ht="15.75" customHeight="1" spans="1:26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</row>
    <row r="386" ht="15.75" customHeight="1" spans="1:26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</row>
    <row r="387" ht="15.75" customHeight="1" spans="1:26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</row>
    <row r="388" ht="15.75" customHeight="1" spans="1:26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</row>
    <row r="389" ht="15.75" customHeight="1" spans="1:26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</row>
    <row r="390" ht="15.75" customHeight="1" spans="1:26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</row>
    <row r="391" ht="15.75" customHeight="1" spans="1:26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</row>
    <row r="392" ht="15.75" customHeight="1" spans="1:26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</row>
    <row r="393" ht="15.75" customHeight="1" spans="1:26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</row>
    <row r="394" ht="15.75" customHeight="1" spans="1:26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</row>
    <row r="395" ht="15.75" customHeight="1" spans="1:26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</row>
    <row r="396" ht="15.75" customHeight="1" spans="1:26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</row>
    <row r="397" ht="15.75" customHeight="1" spans="1:26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</row>
    <row r="398" ht="15.75" customHeight="1" spans="1:26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</row>
    <row r="399" ht="15.75" customHeight="1" spans="1:26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</row>
    <row r="400" ht="15.75" customHeight="1" spans="1:26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</row>
    <row r="401" ht="15.75" customHeight="1" spans="1:26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</row>
    <row r="402" ht="15.75" customHeight="1" spans="1:26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</row>
    <row r="403" ht="15.75" customHeight="1" spans="1:26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</row>
    <row r="404" ht="15.75" customHeight="1" spans="1:26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</row>
    <row r="405" ht="15.75" customHeight="1" spans="1:26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</row>
    <row r="406" ht="15.75" customHeight="1" spans="1:26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</row>
    <row r="407" ht="15.75" customHeight="1" spans="1:26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</row>
    <row r="408" ht="15.75" customHeight="1" spans="1:26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</row>
    <row r="409" ht="15.75" customHeight="1" spans="1:26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</row>
    <row r="410" ht="15.75" customHeight="1" spans="1:26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</row>
    <row r="411" ht="15.75" customHeight="1" spans="1:26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</row>
    <row r="412" ht="15.75" customHeight="1" spans="1:26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</row>
    <row r="413" ht="15.75" customHeight="1" spans="1:26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</row>
    <row r="414" ht="15.75" customHeight="1" spans="1:26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</row>
    <row r="415" ht="15.75" customHeight="1" spans="1:26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</row>
    <row r="416" ht="15.75" customHeight="1" spans="1:26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</row>
    <row r="417" ht="15.75" customHeight="1" spans="1:26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</row>
    <row r="418" ht="15.75" customHeight="1" spans="1:26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</row>
    <row r="419" ht="15.75" customHeight="1" spans="1:26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</row>
    <row r="420" ht="15.75" customHeight="1" spans="1:26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</row>
    <row r="421" ht="15.75" customHeight="1" spans="1:26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</row>
    <row r="422" ht="15.75" customHeight="1" spans="1:26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</row>
    <row r="423" ht="15.75" customHeight="1" spans="1:26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</row>
    <row r="424" ht="15.75" customHeight="1" spans="1:26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</row>
    <row r="425" ht="15.75" customHeight="1" spans="1:26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</row>
    <row r="426" ht="15.75" customHeight="1" spans="1:26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</row>
    <row r="427" ht="15.75" customHeight="1" spans="1:26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</row>
    <row r="428" ht="15.75" customHeight="1" spans="1:26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</row>
    <row r="429" ht="15.75" customHeight="1" spans="1:26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</row>
    <row r="430" ht="15.75" customHeight="1" spans="1:26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</row>
    <row r="431" ht="15.75" customHeight="1" spans="1:26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</row>
    <row r="432" ht="15.75" customHeight="1" spans="1:26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</row>
    <row r="433" ht="15.75" customHeight="1" spans="1:26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</row>
    <row r="434" ht="15.75" customHeight="1" spans="1:26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</row>
    <row r="435" ht="15.75" customHeight="1" spans="1:26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</row>
    <row r="436" ht="15.75" customHeight="1" spans="1:26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</row>
    <row r="437" ht="15.75" customHeight="1" spans="1:26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</row>
    <row r="438" ht="15.75" customHeight="1" spans="1:26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</row>
    <row r="439" ht="15.75" customHeight="1" spans="1:26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</row>
    <row r="440" ht="15.75" customHeight="1" spans="1:26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</row>
    <row r="441" ht="15.75" customHeight="1" spans="1:26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</row>
    <row r="442" ht="15.75" customHeight="1" spans="1:26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</row>
    <row r="443" ht="15.75" customHeight="1" spans="1:26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</row>
    <row r="444" ht="15.75" customHeight="1" spans="1:26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</row>
    <row r="445" ht="15.75" customHeight="1" spans="1:26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</row>
    <row r="446" ht="15.75" customHeight="1" spans="1:26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</row>
    <row r="447" ht="15.75" customHeight="1" spans="1:26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</row>
    <row r="448" ht="15.75" customHeight="1" spans="1:26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</row>
    <row r="449" ht="15.75" customHeight="1" spans="1:26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</row>
    <row r="450" ht="15.75" customHeight="1" spans="1:26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</row>
    <row r="451" ht="15.75" customHeight="1" spans="1:26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</row>
    <row r="452" ht="15.75" customHeight="1" spans="1:26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</row>
    <row r="453" ht="15.75" customHeight="1" spans="1:26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</row>
    <row r="454" ht="15.75" customHeight="1" spans="1:26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</row>
    <row r="455" ht="15.75" customHeight="1" spans="1:26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</row>
    <row r="456" ht="15.75" customHeight="1" spans="1:26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</row>
    <row r="457" ht="15.75" customHeight="1" spans="1:26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</row>
    <row r="458" ht="15.75" customHeight="1" spans="1:26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</row>
    <row r="459" ht="15.75" customHeight="1" spans="1:26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</row>
    <row r="460" ht="15.75" customHeight="1" spans="1:26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</row>
    <row r="461" ht="15.75" customHeight="1" spans="1:26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</row>
    <row r="462" ht="15.75" customHeight="1" spans="1:26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</row>
    <row r="463" ht="15.75" customHeight="1" spans="1:26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</row>
    <row r="464" ht="15.75" customHeight="1" spans="1:26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</row>
    <row r="465" ht="15.75" customHeight="1" spans="1:26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</row>
    <row r="466" ht="15.75" customHeight="1" spans="1:26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</row>
    <row r="467" ht="15.75" customHeight="1" spans="1:26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</row>
    <row r="468" ht="15.75" customHeight="1" spans="1:26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</row>
    <row r="469" ht="15.75" customHeight="1" spans="1:26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</row>
    <row r="470" ht="15.75" customHeight="1" spans="1:26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</row>
    <row r="471" ht="15.75" customHeight="1" spans="1:26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</row>
    <row r="472" ht="15.75" customHeight="1" spans="1:26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</row>
    <row r="473" ht="15.75" customHeight="1" spans="1:26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</row>
    <row r="474" ht="15.75" customHeight="1" spans="1:26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</row>
    <row r="475" ht="15.75" customHeight="1" spans="1:26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</row>
    <row r="476" ht="15.75" customHeight="1" spans="1:26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</row>
    <row r="477" ht="15.75" customHeight="1" spans="1:26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</row>
    <row r="478" ht="15.75" customHeight="1" spans="1:26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</row>
    <row r="479" ht="15.75" customHeight="1" spans="1:26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</row>
    <row r="480" ht="15.75" customHeight="1" spans="1:26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</row>
    <row r="481" ht="15.75" customHeight="1" spans="1:26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</row>
    <row r="482" ht="15.75" customHeight="1" spans="1:26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</row>
    <row r="483" ht="15.75" customHeight="1" spans="1:26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</row>
    <row r="484" ht="15.75" customHeight="1" spans="1:26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</row>
    <row r="485" ht="15.75" customHeight="1" spans="1:26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</row>
    <row r="486" ht="15.75" customHeight="1" spans="1:26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</row>
    <row r="487" ht="15.75" customHeight="1" spans="1:26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</row>
    <row r="488" ht="15.75" customHeight="1" spans="1:26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</row>
    <row r="489" ht="15.75" customHeight="1" spans="1:26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</row>
    <row r="490" ht="15.75" customHeight="1" spans="1:26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</row>
    <row r="491" ht="15.75" customHeight="1" spans="1:26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</row>
    <row r="492" ht="15.75" customHeight="1" spans="1:26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</row>
    <row r="493" ht="15.75" customHeight="1" spans="1:26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</row>
    <row r="494" ht="15.75" customHeight="1" spans="1:26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</row>
    <row r="495" ht="15.75" customHeight="1" spans="1:26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</row>
    <row r="496" ht="15.75" customHeight="1" spans="1:26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</row>
    <row r="497" ht="15.75" customHeight="1" spans="1:26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</row>
    <row r="498" ht="15.75" customHeight="1" spans="1:26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</row>
    <row r="499" ht="15.75" customHeight="1" spans="1:26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</row>
    <row r="500" ht="15.75" customHeight="1" spans="1:26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</row>
    <row r="501" ht="15.75" customHeight="1" spans="1:26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</row>
    <row r="502" ht="15.75" customHeight="1" spans="1:26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</row>
    <row r="503" ht="15.75" customHeight="1" spans="1:26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</row>
    <row r="504" ht="15.75" customHeight="1" spans="1:26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</row>
    <row r="505" ht="15.75" customHeight="1" spans="1:26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</row>
    <row r="506" ht="15.75" customHeight="1" spans="1:26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</row>
    <row r="507" ht="15.75" customHeight="1" spans="1:26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</row>
    <row r="508" ht="15.75" customHeight="1" spans="1:26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</row>
    <row r="509" ht="15.75" customHeight="1" spans="1:26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</row>
    <row r="510" ht="15.75" customHeight="1" spans="1:26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</row>
    <row r="511" ht="15.75" customHeight="1" spans="1:26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</row>
    <row r="512" ht="15.75" customHeight="1" spans="1:26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</row>
    <row r="513" ht="15.75" customHeight="1" spans="1:26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</row>
    <row r="514" ht="15.75" customHeight="1" spans="1:26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</row>
    <row r="515" ht="15.75" customHeight="1" spans="1:26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</row>
    <row r="516" ht="15.75" customHeight="1" spans="1:26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</row>
    <row r="517" ht="15.75" customHeight="1" spans="1:26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</row>
    <row r="518" ht="15.75" customHeight="1" spans="1:26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</row>
    <row r="519" ht="15.75" customHeight="1" spans="1:26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</row>
    <row r="520" ht="15.75" customHeight="1" spans="1:26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</row>
    <row r="521" ht="15.75" customHeight="1" spans="1:26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</row>
    <row r="522" ht="15.75" customHeight="1" spans="1:26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</row>
    <row r="523" ht="15.75" customHeight="1" spans="1:26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</row>
    <row r="524" ht="15.75" customHeight="1" spans="1:26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</row>
    <row r="525" ht="15.75" customHeight="1" spans="1:26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</row>
    <row r="526" ht="15.75" customHeight="1" spans="1:26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</row>
    <row r="527" ht="15.75" customHeight="1" spans="1:26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</row>
    <row r="528" ht="15.75" customHeight="1" spans="1:26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</row>
    <row r="529" ht="15.75" customHeight="1" spans="1:26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</row>
    <row r="530" ht="15.75" customHeight="1" spans="1:26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</row>
    <row r="531" ht="15.75" customHeight="1" spans="1:26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</row>
    <row r="532" ht="15.75" customHeight="1" spans="1:26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</row>
    <row r="533" ht="15.75" customHeight="1" spans="1:26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</row>
    <row r="534" ht="15.75" customHeight="1" spans="1:26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</row>
    <row r="535" ht="15.75" customHeight="1" spans="1:26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</row>
    <row r="536" ht="15.75" customHeight="1" spans="1:26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</row>
    <row r="537" ht="15.75" customHeight="1" spans="1:26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</row>
    <row r="538" ht="15.75" customHeight="1" spans="1:26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</row>
    <row r="539" ht="15.75" customHeight="1" spans="1:26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</row>
    <row r="540" ht="15.75" customHeight="1" spans="1:26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</row>
    <row r="541" ht="15.75" customHeight="1" spans="1:26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</row>
    <row r="542" ht="15.75" customHeight="1" spans="1:26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</row>
    <row r="543" ht="15.75" customHeight="1" spans="1:26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</row>
    <row r="544" ht="15.75" customHeight="1" spans="1:26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</row>
    <row r="545" ht="15.75" customHeight="1" spans="1:26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</row>
    <row r="546" ht="15.75" customHeight="1" spans="1:26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</row>
    <row r="547" ht="15.75" customHeight="1" spans="1:26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</row>
    <row r="548" ht="15.75" customHeight="1" spans="1:26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</row>
    <row r="549" ht="15.75" customHeight="1" spans="1:26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</row>
    <row r="550" ht="15.75" customHeight="1" spans="1:26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</row>
    <row r="551" ht="15.75" customHeight="1" spans="1:26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</row>
    <row r="552" ht="15.75" customHeight="1" spans="1:26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</row>
    <row r="553" ht="15.75" customHeight="1" spans="1:26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</row>
    <row r="554" ht="15.75" customHeight="1" spans="1:26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</row>
    <row r="555" ht="15.75" customHeight="1" spans="1:26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</row>
    <row r="556" ht="15.75" customHeight="1" spans="1:26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</row>
    <row r="557" ht="15.75" customHeight="1" spans="1:26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</row>
    <row r="558" ht="15.75" customHeight="1" spans="1:26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</row>
    <row r="559" ht="15.75" customHeight="1" spans="1:26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</row>
    <row r="560" ht="15.75" customHeight="1" spans="1:26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</row>
    <row r="561" ht="15.75" customHeight="1" spans="1:26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</row>
    <row r="562" ht="15.75" customHeight="1" spans="1:26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</row>
    <row r="563" ht="15.75" customHeight="1" spans="1:26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</row>
    <row r="564" ht="15.75" customHeight="1" spans="1:26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</row>
    <row r="565" ht="15.75" customHeight="1" spans="1:26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</row>
    <row r="566" ht="15.75" customHeight="1" spans="1:26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</row>
    <row r="567" ht="15.75" customHeight="1" spans="1:26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</row>
    <row r="568" ht="15.75" customHeight="1" spans="1:26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</row>
    <row r="569" ht="15.75" customHeight="1" spans="1:26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</row>
    <row r="570" ht="15.75" customHeight="1" spans="1:26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</row>
    <row r="571" ht="15.75" customHeight="1" spans="1:26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</row>
    <row r="572" ht="15.75" customHeight="1" spans="1:26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</row>
    <row r="573" ht="15.75" customHeight="1" spans="1:26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</row>
    <row r="574" ht="15.75" customHeight="1" spans="1:26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</row>
    <row r="575" ht="15.75" customHeight="1" spans="1:26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</row>
    <row r="576" ht="15.75" customHeight="1" spans="1:26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</row>
    <row r="577" ht="15.75" customHeight="1" spans="1:26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</row>
    <row r="578" ht="15.75" customHeight="1" spans="1:26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</row>
    <row r="579" ht="15.75" customHeight="1" spans="1:26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</row>
    <row r="580" ht="15.75" customHeight="1" spans="1:26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</row>
    <row r="581" ht="15.75" customHeight="1" spans="1:26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</row>
    <row r="582" ht="15.75" customHeight="1" spans="1:26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</row>
    <row r="583" ht="15.75" customHeight="1" spans="1:26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</row>
    <row r="584" ht="15.75" customHeight="1" spans="1:26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</row>
    <row r="585" ht="15.75" customHeight="1" spans="1:26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</row>
    <row r="586" ht="15.75" customHeight="1" spans="1:26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</row>
    <row r="587" ht="15.75" customHeight="1" spans="1:26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</row>
    <row r="588" ht="15.75" customHeight="1" spans="1:26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</row>
    <row r="589" ht="15.75" customHeight="1" spans="1:26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</row>
    <row r="590" ht="15.75" customHeight="1" spans="1:26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</row>
    <row r="591" ht="15.75" customHeight="1" spans="1:26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</row>
    <row r="592" ht="15.75" customHeight="1" spans="1:26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</row>
    <row r="593" ht="15.75" customHeight="1" spans="1:26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</row>
    <row r="594" ht="15.75" customHeight="1" spans="1:26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</row>
    <row r="595" ht="15.75" customHeight="1" spans="1:26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</row>
    <row r="596" ht="15.75" customHeight="1" spans="1:26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</row>
    <row r="597" ht="15.75" customHeight="1" spans="1:26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</row>
    <row r="598" ht="15.75" customHeight="1" spans="1:26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</row>
    <row r="599" ht="15.75" customHeight="1" spans="1:26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</row>
    <row r="600" ht="15.75" customHeight="1" spans="1:26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</row>
    <row r="601" ht="15.75" customHeight="1" spans="1:26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</row>
    <row r="602" ht="15.75" customHeight="1" spans="1:26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</row>
    <row r="603" ht="15.75" customHeight="1" spans="1:26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</row>
    <row r="604" ht="15.75" customHeight="1" spans="1:26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</row>
    <row r="605" ht="15.75" customHeight="1" spans="1:26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</row>
    <row r="606" ht="15.75" customHeight="1" spans="1:26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</row>
    <row r="607" ht="15.75" customHeight="1" spans="1:26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</row>
    <row r="608" ht="15.75" customHeight="1" spans="1:26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</row>
    <row r="609" ht="15.75" customHeight="1" spans="1:26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</row>
    <row r="610" ht="15.75" customHeight="1" spans="1:26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</row>
    <row r="611" ht="15.75" customHeight="1" spans="1:26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</row>
    <row r="612" ht="15.75" customHeight="1" spans="1:26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</row>
    <row r="613" ht="15.75" customHeight="1" spans="1:26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</row>
    <row r="614" ht="15.75" customHeight="1" spans="1:26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</row>
    <row r="615" ht="15.75" customHeight="1" spans="1:26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</row>
    <row r="616" ht="15.75" customHeight="1" spans="1:26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</row>
    <row r="617" ht="15.75" customHeight="1" spans="1:26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</row>
    <row r="618" ht="15.75" customHeight="1" spans="1:26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</row>
    <row r="619" ht="15.75" customHeight="1" spans="1:26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</row>
    <row r="620" ht="15.75" customHeight="1" spans="1:26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</row>
    <row r="621" ht="15.75" customHeight="1" spans="1:26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</row>
    <row r="622" ht="15.75" customHeight="1" spans="1:26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</row>
    <row r="623" ht="15.75" customHeight="1" spans="1:26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</row>
    <row r="624" ht="15.75" customHeight="1" spans="1:26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</row>
    <row r="625" ht="15.75" customHeight="1" spans="1:26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</row>
    <row r="626" ht="15.75" customHeight="1" spans="1:26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</row>
    <row r="627" ht="15.75" customHeight="1" spans="1:26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</row>
    <row r="628" ht="15.75" customHeight="1" spans="1:26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</row>
    <row r="629" ht="15.75" customHeight="1" spans="1:26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</row>
    <row r="630" ht="15.75" customHeight="1" spans="1:26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</row>
    <row r="631" ht="15.75" customHeight="1" spans="1:26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</row>
    <row r="632" ht="15.75" customHeight="1" spans="1:26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</row>
    <row r="633" ht="15.75" customHeight="1" spans="1:26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</row>
    <row r="634" ht="15.75" customHeight="1" spans="1:26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</row>
    <row r="635" ht="15.75" customHeight="1" spans="1:26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</row>
    <row r="636" ht="15.75" customHeight="1" spans="1:26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</row>
    <row r="637" ht="15.75" customHeight="1" spans="1:26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</row>
    <row r="638" ht="15.75" customHeight="1" spans="1:26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</row>
    <row r="639" ht="15.75" customHeight="1" spans="1:26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</row>
    <row r="640" ht="15.75" customHeight="1" spans="1:26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</row>
    <row r="641" ht="15.75" customHeight="1" spans="1:26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</row>
    <row r="642" ht="15.75" customHeight="1" spans="1:26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</row>
    <row r="643" ht="15.75" customHeight="1" spans="1:26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</row>
    <row r="644" ht="15.75" customHeight="1" spans="1:26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</row>
    <row r="645" ht="15.75" customHeight="1" spans="1:26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</row>
    <row r="646" ht="15.75" customHeight="1" spans="1:26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</row>
    <row r="647" ht="15.75" customHeight="1" spans="1:26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</row>
    <row r="648" ht="15.75" customHeight="1" spans="1:26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</row>
    <row r="649" ht="15.75" customHeight="1" spans="1:26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</row>
    <row r="650" ht="15.75" customHeight="1" spans="1:26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</row>
    <row r="651" ht="15.75" customHeight="1" spans="1:26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</row>
    <row r="652" ht="15.75" customHeight="1" spans="1:26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</row>
    <row r="653" ht="15.75" customHeight="1" spans="1:26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</row>
    <row r="654" ht="15.75" customHeight="1" spans="1:26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</row>
    <row r="655" ht="15.75" customHeight="1" spans="1:26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</row>
    <row r="656" ht="15.75" customHeight="1" spans="1:26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</row>
    <row r="657" ht="15.75" customHeight="1" spans="1:26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</row>
    <row r="658" ht="15.75" customHeight="1" spans="1:26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</row>
    <row r="659" ht="15.75" customHeight="1" spans="1:26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</row>
    <row r="660" ht="15.75" customHeight="1" spans="1:26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</row>
    <row r="661" ht="15.75" customHeight="1" spans="1:26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</row>
    <row r="662" ht="15.75" customHeight="1" spans="1:26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</row>
    <row r="663" ht="15.75" customHeight="1" spans="1:26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</row>
    <row r="664" ht="15.75" customHeight="1" spans="1:26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</row>
    <row r="665" ht="15.75" customHeight="1" spans="1:26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</row>
    <row r="666" ht="15.75" customHeight="1" spans="1:26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</row>
    <row r="667" ht="15.75" customHeight="1" spans="1:26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</row>
    <row r="668" ht="15.75" customHeight="1" spans="1:26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</row>
    <row r="669" ht="15.75" customHeight="1" spans="1:26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</row>
    <row r="670" ht="15.75" customHeight="1" spans="1:26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</row>
    <row r="671" ht="15.75" customHeight="1" spans="1:26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</row>
    <row r="672" ht="15.75" customHeight="1" spans="1:26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</row>
    <row r="673" ht="15.75" customHeight="1" spans="1:26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</row>
    <row r="674" ht="15.75" customHeight="1" spans="1:26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</row>
    <row r="675" ht="15.75" customHeight="1" spans="1:26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</row>
    <row r="676" ht="15.75" customHeight="1" spans="1:26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</row>
    <row r="677" ht="15.75" customHeight="1" spans="1:26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</row>
    <row r="678" ht="15.75" customHeight="1" spans="1:26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</row>
    <row r="679" ht="15.75" customHeight="1" spans="1:26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</row>
    <row r="680" ht="15.75" customHeight="1" spans="1:26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</row>
    <row r="681" ht="15.75" customHeight="1" spans="1:26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</row>
    <row r="682" ht="15.75" customHeight="1" spans="1:26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</row>
    <row r="683" ht="15.75" customHeight="1" spans="1:26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</row>
    <row r="684" ht="15.75" customHeight="1" spans="1:26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</row>
    <row r="685" ht="15.75" customHeight="1" spans="1:26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</row>
    <row r="686" ht="15.75" customHeight="1" spans="1:26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</row>
    <row r="687" ht="15.75" customHeight="1" spans="1:26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</row>
    <row r="688" ht="15.75" customHeight="1" spans="1:26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</row>
    <row r="689" ht="15.75" customHeight="1" spans="1:26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</row>
    <row r="690" ht="15.75" customHeight="1" spans="1:26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</row>
    <row r="691" ht="15.75" customHeight="1" spans="1:26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</row>
    <row r="692" ht="15.75" customHeight="1" spans="1:26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</row>
    <row r="693" ht="15.75" customHeight="1" spans="1:26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</row>
    <row r="694" ht="15.75" customHeight="1" spans="1:26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</row>
    <row r="695" ht="15.75" customHeight="1" spans="1:26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</row>
    <row r="696" ht="15.75" customHeight="1" spans="1:26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</row>
    <row r="697" ht="15.75" customHeight="1" spans="1:26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</row>
    <row r="698" ht="15.75" customHeight="1" spans="1:26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</row>
    <row r="699" ht="15.75" customHeight="1" spans="1:26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</row>
    <row r="700" ht="15.75" customHeight="1" spans="1:26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</row>
    <row r="701" ht="15.75" customHeight="1" spans="1:26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</row>
    <row r="702" ht="15.75" customHeight="1" spans="1:26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</row>
    <row r="703" ht="15.75" customHeight="1" spans="1:26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</row>
    <row r="704" ht="15.75" customHeight="1" spans="1:26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</row>
    <row r="705" ht="15.75" customHeight="1" spans="1:26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</row>
    <row r="706" ht="15.75" customHeight="1" spans="1:26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</row>
    <row r="707" ht="15.75" customHeight="1" spans="1:26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</row>
    <row r="708" ht="15.75" customHeight="1" spans="1:26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</row>
    <row r="709" ht="15.75" customHeight="1" spans="1:26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</row>
    <row r="710" ht="15.75" customHeight="1" spans="1:26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</row>
    <row r="711" ht="15.75" customHeight="1" spans="1:26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</row>
    <row r="712" ht="15.75" customHeight="1" spans="1:26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</row>
    <row r="713" ht="15.75" customHeight="1" spans="1:26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</row>
    <row r="714" ht="15.75" customHeight="1" spans="1:26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</row>
    <row r="715" ht="15.75" customHeight="1" spans="1:26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</row>
    <row r="716" ht="15.75" customHeight="1" spans="1:26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</row>
    <row r="717" ht="15.75" customHeight="1" spans="1:26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</row>
    <row r="718" ht="15.75" customHeight="1" spans="1:26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</row>
    <row r="719" ht="15.75" customHeight="1" spans="1:26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</row>
    <row r="720" ht="15.75" customHeight="1" spans="1:26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</row>
    <row r="721" ht="15.75" customHeight="1" spans="1:26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</row>
    <row r="722" ht="15.75" customHeight="1" spans="1:26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</row>
    <row r="723" ht="15.75" customHeight="1" spans="1:26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</row>
    <row r="724" ht="15.75" customHeight="1" spans="1:26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</row>
    <row r="725" ht="15.75" customHeight="1" spans="1:26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</row>
    <row r="726" ht="15.75" customHeight="1" spans="1:26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</row>
    <row r="727" ht="15.75" customHeight="1" spans="1:26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</row>
    <row r="728" ht="15.75" customHeight="1" spans="1:26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</row>
    <row r="729" ht="15.75" customHeight="1" spans="1:26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</row>
    <row r="730" ht="15.75" customHeight="1" spans="1:26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</row>
    <row r="731" ht="15.75" customHeight="1" spans="1:26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</row>
    <row r="732" ht="15.75" customHeight="1" spans="1:26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</row>
    <row r="733" ht="15.75" customHeight="1" spans="1:26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</row>
    <row r="734" ht="15.75" customHeight="1" spans="1:26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</row>
    <row r="735" ht="15.75" customHeight="1" spans="1:26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</row>
    <row r="736" ht="15.75" customHeight="1" spans="1:26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</row>
    <row r="737" ht="15.75" customHeight="1" spans="1:26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</row>
    <row r="738" ht="15.75" customHeight="1" spans="1:26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</row>
    <row r="739" ht="15.75" customHeight="1" spans="1:26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</row>
    <row r="740" ht="15.75" customHeight="1" spans="1:26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</row>
    <row r="741" ht="15.75" customHeight="1" spans="1:26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</row>
    <row r="742" ht="15.75" customHeight="1" spans="1:26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</row>
    <row r="743" ht="15.75" customHeight="1" spans="1:26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</row>
    <row r="744" ht="15.75" customHeight="1" spans="1:26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</row>
    <row r="745" ht="15.75" customHeight="1" spans="1:26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</row>
    <row r="746" ht="15.75" customHeight="1" spans="1:26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</row>
    <row r="747" ht="15.75" customHeight="1" spans="1:26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</row>
    <row r="748" ht="15.75" customHeight="1" spans="1:26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</row>
    <row r="749" ht="15.75" customHeight="1" spans="1:26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</row>
    <row r="750" ht="15.75" customHeight="1" spans="1:26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</row>
    <row r="751" ht="15.75" customHeight="1" spans="1:26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</row>
    <row r="752" ht="15.75" customHeight="1" spans="1:26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</row>
    <row r="753" ht="15.75" customHeight="1" spans="1:26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</row>
    <row r="754" ht="15.75" customHeight="1" spans="1:26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</row>
    <row r="755" ht="15.75" customHeight="1" spans="1:26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</row>
    <row r="756" ht="15.75" customHeight="1" spans="1:26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</row>
    <row r="757" ht="15.75" customHeight="1" spans="1:26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</row>
    <row r="758" ht="15.75" customHeight="1" spans="1:26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</row>
    <row r="759" ht="15.75" customHeight="1" spans="1:26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</row>
    <row r="760" ht="15.75" customHeight="1" spans="1:26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</row>
    <row r="761" ht="15.75" customHeight="1" spans="1:26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</row>
    <row r="762" ht="15.75" customHeight="1" spans="1:26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</row>
    <row r="763" ht="15.75" customHeight="1" spans="1:26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</row>
    <row r="764" ht="15.75" customHeight="1" spans="1:26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</row>
    <row r="765" ht="15.75" customHeight="1" spans="1:26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</row>
    <row r="766" ht="15.75" customHeight="1" spans="1:26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</row>
    <row r="767" ht="15.75" customHeight="1" spans="1:26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</row>
    <row r="768" ht="15.75" customHeight="1" spans="1:26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</row>
    <row r="769" ht="15.75" customHeight="1" spans="1:26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</row>
    <row r="770" ht="15.75" customHeight="1" spans="1:26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</row>
    <row r="771" ht="15.75" customHeight="1" spans="1:26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</row>
    <row r="772" ht="15.75" customHeight="1" spans="1:26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</row>
    <row r="773" ht="15.75" customHeight="1" spans="1:26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</row>
    <row r="774" ht="15.75" customHeight="1" spans="1:26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</row>
    <row r="775" ht="15.75" customHeight="1" spans="1:26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</row>
    <row r="776" ht="15.75" customHeight="1" spans="1:26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</row>
    <row r="777" ht="15.75" customHeight="1" spans="1:26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</row>
    <row r="778" ht="15.75" customHeight="1" spans="1:26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</row>
    <row r="779" ht="15.75" customHeight="1" spans="1:26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</row>
    <row r="780" ht="15.75" customHeight="1" spans="1:26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</row>
    <row r="781" ht="15.75" customHeight="1" spans="1:26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</row>
    <row r="782" ht="15.75" customHeight="1" spans="1:26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</row>
    <row r="783" ht="15.75" customHeight="1" spans="1:26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</row>
    <row r="784" ht="15.75" customHeight="1" spans="1:26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</row>
    <row r="785" ht="15.75" customHeight="1" spans="1:26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</row>
    <row r="786" ht="15.75" customHeight="1" spans="1:26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</row>
    <row r="787" ht="15.75" customHeight="1" spans="1:26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</row>
    <row r="788" ht="15.75" customHeight="1" spans="1:26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</row>
    <row r="789" ht="15.75" customHeight="1" spans="1:26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</row>
    <row r="790" ht="15.75" customHeight="1" spans="1:26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</row>
    <row r="791" ht="15.75" customHeight="1" spans="1:26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</row>
    <row r="792" ht="15.75" customHeight="1" spans="1:26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</row>
    <row r="793" ht="15.75" customHeight="1" spans="1:26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</row>
    <row r="794" ht="15.75" customHeight="1" spans="1:26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</row>
    <row r="795" ht="15.75" customHeight="1" spans="1:26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</row>
    <row r="796" ht="15.75" customHeight="1" spans="1:26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</row>
    <row r="797" ht="15.75" customHeight="1" spans="1:26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</row>
    <row r="798" ht="15.75" customHeight="1" spans="1:26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</row>
    <row r="799" ht="15.75" customHeight="1" spans="1:26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</row>
    <row r="800" ht="15.75" customHeight="1" spans="1:26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</row>
    <row r="801" ht="15.75" customHeight="1" spans="1:26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</row>
    <row r="802" ht="15.75" customHeight="1" spans="1:26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</row>
    <row r="803" ht="15.75" customHeight="1" spans="1:26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</row>
    <row r="804" ht="15.75" customHeight="1" spans="1:26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</row>
    <row r="805" ht="15.75" customHeight="1" spans="1:26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</row>
    <row r="806" ht="15.75" customHeight="1" spans="1:26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</row>
    <row r="807" ht="15.75" customHeight="1" spans="1:26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</row>
    <row r="808" ht="15.75" customHeight="1" spans="1:26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</row>
    <row r="809" ht="15.75" customHeight="1" spans="1:26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</row>
    <row r="810" ht="15.75" customHeight="1" spans="1:26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</row>
    <row r="811" ht="15.75" customHeight="1" spans="1:26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</row>
    <row r="812" ht="15.75" customHeight="1" spans="1:26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</row>
    <row r="813" ht="15.75" customHeight="1" spans="1:26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</row>
    <row r="814" ht="15.75" customHeight="1" spans="1:26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</row>
    <row r="815" ht="15.75" customHeight="1" spans="1:26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</row>
    <row r="816" ht="15.75" customHeight="1" spans="1:26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</row>
    <row r="817" ht="15.75" customHeight="1" spans="1:26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</row>
    <row r="818" ht="15.75" customHeight="1" spans="1:26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</row>
    <row r="819" ht="15.75" customHeight="1" spans="1:26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</row>
    <row r="820" ht="15.75" customHeight="1" spans="1:26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</row>
    <row r="821" ht="15.75" customHeight="1" spans="1:26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</row>
    <row r="822" ht="15.75" customHeight="1" spans="1:26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</row>
    <row r="823" ht="15.75" customHeight="1" spans="1:26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</row>
    <row r="824" ht="15.75" customHeight="1" spans="1:26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</row>
    <row r="825" ht="15.75" customHeight="1" spans="1:26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</row>
    <row r="826" ht="15.75" customHeight="1" spans="1:26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</row>
    <row r="827" ht="15.75" customHeight="1" spans="1:26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</row>
    <row r="828" ht="15.75" customHeight="1" spans="1:26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</row>
    <row r="829" ht="15.75" customHeight="1" spans="1:26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</row>
    <row r="830" ht="15.75" customHeight="1" spans="1:26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</row>
    <row r="831" ht="15.75" customHeight="1" spans="1:26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</row>
    <row r="832" ht="15.75" customHeight="1" spans="1:26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</row>
    <row r="833" ht="15.75" customHeight="1" spans="1:26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</row>
    <row r="834" ht="15.75" customHeight="1" spans="1:26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</row>
    <row r="835" ht="15.75" customHeight="1" spans="1:26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</row>
    <row r="836" ht="15.75" customHeight="1" spans="1:26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</row>
    <row r="837" ht="15.75" customHeight="1" spans="1:26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</row>
    <row r="838" ht="15.75" customHeight="1" spans="1:26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</row>
    <row r="839" ht="15.75" customHeight="1" spans="1:26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</row>
    <row r="840" ht="15.75" customHeight="1" spans="1:26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</row>
    <row r="841" ht="15.75" customHeight="1" spans="1:26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</row>
    <row r="842" ht="15.75" customHeight="1" spans="1:26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</row>
    <row r="843" ht="15.75" customHeight="1" spans="1:26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</row>
    <row r="844" ht="15.75" customHeight="1" spans="1:26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</row>
    <row r="845" ht="15.75" customHeight="1" spans="1:26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</row>
    <row r="846" ht="15.75" customHeight="1" spans="1:26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</row>
    <row r="847" ht="15.75" customHeight="1" spans="1:26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</row>
    <row r="848" ht="15.75" customHeight="1" spans="1:26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</row>
    <row r="849" ht="15.75" customHeight="1" spans="1:26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</row>
    <row r="850" ht="15.75" customHeight="1" spans="1:26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</row>
    <row r="851" ht="15.75" customHeight="1" spans="1:26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</row>
    <row r="852" ht="15.75" customHeight="1" spans="1:26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</row>
    <row r="853" ht="15.75" customHeight="1" spans="1:26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</row>
    <row r="854" ht="15.75" customHeight="1" spans="1:26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</row>
    <row r="855" ht="15.75" customHeight="1" spans="1:26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</row>
    <row r="856" ht="15.75" customHeight="1" spans="1:26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</row>
    <row r="857" ht="15.75" customHeight="1" spans="1:26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</row>
    <row r="858" ht="15.75" customHeight="1" spans="1:26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</row>
    <row r="859" ht="15.75" customHeight="1" spans="1:26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</row>
    <row r="860" ht="15.75" customHeight="1" spans="1:26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</row>
    <row r="861" ht="15.75" customHeight="1" spans="1:26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</row>
    <row r="862" ht="15.75" customHeight="1" spans="1:26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</row>
    <row r="863" ht="15.75" customHeight="1" spans="1:26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</row>
    <row r="864" ht="15.75" customHeight="1" spans="1:26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</row>
    <row r="865" ht="15.75" customHeight="1" spans="1:26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</row>
    <row r="866" ht="15.75" customHeight="1" spans="1:26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</row>
    <row r="867" ht="15.75" customHeight="1" spans="1:26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</row>
    <row r="868" ht="15.75" customHeight="1" spans="1:26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</row>
    <row r="869" ht="15.75" customHeight="1" spans="1:26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</row>
    <row r="870" ht="15.75" customHeight="1" spans="1:26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</row>
    <row r="871" ht="15.75" customHeight="1" spans="1:26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</row>
    <row r="872" ht="15.75" customHeight="1" spans="1:26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</row>
    <row r="873" ht="15.75" customHeight="1" spans="1:26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</row>
    <row r="874" ht="15.75" customHeight="1" spans="1:26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</row>
    <row r="875" ht="15.75" customHeight="1" spans="1:26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</row>
    <row r="876" ht="15.75" customHeight="1" spans="1:26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</row>
    <row r="877" ht="15.75" customHeight="1" spans="1:26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</row>
    <row r="878" ht="15.75" customHeight="1" spans="1:26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</row>
    <row r="879" ht="15.75" customHeight="1" spans="1:26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</row>
    <row r="880" ht="15.75" customHeight="1" spans="1:26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</row>
    <row r="881" ht="15.75" customHeight="1" spans="1:26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</row>
    <row r="882" ht="15.75" customHeight="1" spans="1:26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</row>
    <row r="883" ht="15.75" customHeight="1" spans="1:26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</row>
    <row r="884" ht="15.75" customHeight="1" spans="1:26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</row>
    <row r="885" ht="15.75" customHeight="1" spans="1:26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</row>
    <row r="886" ht="15.75" customHeight="1" spans="1:26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</row>
    <row r="887" ht="15.75" customHeight="1" spans="1:26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</row>
    <row r="888" ht="15.75" customHeight="1" spans="1:26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</row>
    <row r="889" ht="15.75" customHeight="1" spans="1:26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</row>
    <row r="890" ht="15.75" customHeight="1" spans="1:26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</row>
    <row r="891" ht="15.75" customHeight="1" spans="1:26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</row>
    <row r="892" ht="15.75" customHeight="1" spans="1:26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</row>
    <row r="893" ht="15.75" customHeight="1" spans="1:26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</row>
    <row r="894" ht="15.75" customHeight="1" spans="1:26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</row>
    <row r="895" ht="15.75" customHeight="1" spans="1:26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</row>
    <row r="896" ht="15.75" customHeight="1" spans="1:26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</row>
    <row r="897" ht="15.75" customHeight="1" spans="1:26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</row>
    <row r="898" ht="15.75" customHeight="1" spans="1:26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</row>
    <row r="899" ht="15.75" customHeight="1" spans="1:26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</row>
    <row r="900" ht="15.75" customHeight="1" spans="1:26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</row>
    <row r="901" ht="15.75" customHeight="1" spans="1:26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</row>
    <row r="902" ht="15.75" customHeight="1" spans="1:26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</row>
    <row r="903" ht="15.75" customHeight="1" spans="1:26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</row>
    <row r="904" ht="15.75" customHeight="1" spans="1:26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</row>
    <row r="905" ht="15.75" customHeight="1" spans="1:26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</row>
    <row r="906" ht="15.75" customHeight="1" spans="1:26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</row>
    <row r="907" ht="15.75" customHeight="1" spans="1:26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</row>
    <row r="908" ht="15.75" customHeight="1" spans="1:26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</row>
    <row r="909" ht="15.75" customHeight="1" spans="1:26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</row>
    <row r="910" ht="15.75" customHeight="1" spans="1:26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</row>
    <row r="911" ht="15.75" customHeight="1" spans="1:26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</row>
    <row r="912" ht="15.75" customHeight="1" spans="1:26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</row>
    <row r="913" ht="15.75" customHeight="1" spans="1:26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</row>
    <row r="914" ht="15.75" customHeight="1" spans="1:26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</row>
    <row r="915" ht="15.75" customHeight="1" spans="1:26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</row>
    <row r="916" ht="15.75" customHeight="1" spans="1:26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</row>
    <row r="917" ht="15.75" customHeight="1" spans="1:26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</row>
    <row r="918" ht="15.75" customHeight="1" spans="1:26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</row>
    <row r="919" ht="15.75" customHeight="1" spans="1:26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</row>
    <row r="920" ht="15.75" customHeight="1" spans="1:26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</row>
    <row r="921" ht="15.75" customHeight="1" spans="1:26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</row>
    <row r="922" ht="15.75" customHeight="1" spans="1:26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</row>
    <row r="923" ht="15.75" customHeight="1" spans="1:26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</row>
    <row r="924" ht="15.75" customHeight="1" spans="1:26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</row>
    <row r="925" ht="15.75" customHeight="1" spans="1:26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</row>
    <row r="926" ht="15.75" customHeight="1" spans="1:26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</row>
    <row r="927" ht="15.75" customHeight="1" spans="1:26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</row>
    <row r="928" ht="15.75" customHeight="1" spans="1:26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</row>
    <row r="929" ht="15.75" customHeight="1" spans="1:26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</row>
    <row r="930" ht="15.75" customHeight="1" spans="1:26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</row>
    <row r="931" ht="15.75" customHeight="1" spans="1:26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</row>
    <row r="932" ht="15.75" customHeight="1" spans="1:26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</row>
    <row r="933" ht="15.75" customHeight="1" spans="1:26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</row>
    <row r="934" ht="15.75" customHeight="1" spans="1:26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</row>
    <row r="935" ht="15.75" customHeight="1" spans="1:26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</row>
    <row r="936" ht="15.75" customHeight="1" spans="1:26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</row>
    <row r="937" ht="15.75" customHeight="1" spans="1:26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</row>
    <row r="938" ht="15.75" customHeight="1" spans="1:26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</row>
    <row r="939" ht="15.75" customHeight="1" spans="1:26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</row>
    <row r="940" ht="15.75" customHeight="1" spans="1:26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</row>
    <row r="941" ht="15.75" customHeight="1" spans="1:26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</row>
    <row r="942" ht="15.75" customHeight="1" spans="1:26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</row>
    <row r="943" ht="15.75" customHeight="1" spans="1:26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</row>
    <row r="944" ht="15.75" customHeight="1" spans="1:26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</row>
    <row r="945" ht="15.75" customHeight="1" spans="1:26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</row>
    <row r="946" ht="15.75" customHeight="1" spans="1:26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</row>
    <row r="947" ht="15.75" customHeight="1" spans="1:26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</row>
    <row r="948" ht="15.75" customHeight="1" spans="1:26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</row>
    <row r="949" ht="15.75" customHeight="1" spans="1:26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</row>
    <row r="950" ht="15.75" customHeight="1" spans="1:26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</row>
    <row r="951" ht="15.75" customHeight="1" spans="1:26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</row>
    <row r="952" ht="15.75" customHeight="1" spans="1:26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</row>
    <row r="953" ht="15.75" customHeight="1" spans="1:26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</row>
    <row r="954" ht="15.75" customHeight="1" spans="1:26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</row>
    <row r="955" ht="15.75" customHeight="1" spans="1:26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</row>
    <row r="956" ht="15.75" customHeight="1" spans="1:26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</row>
    <row r="957" ht="15.75" customHeight="1" spans="1:26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</row>
    <row r="958" ht="15.75" customHeight="1" spans="1:26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</row>
    <row r="959" ht="15.75" customHeight="1" spans="1:26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</row>
    <row r="960" ht="15.75" customHeight="1" spans="1:26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</row>
    <row r="961" ht="15.75" customHeight="1" spans="1:26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</row>
    <row r="962" ht="15.75" customHeight="1" spans="1:26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</row>
    <row r="963" ht="15.75" customHeight="1" spans="1:26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</row>
    <row r="964" ht="15.75" customHeight="1" spans="1:26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</row>
    <row r="965" ht="15.75" customHeight="1" spans="1:26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</row>
    <row r="966" ht="15.75" customHeight="1" spans="1:26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</row>
    <row r="967" ht="15.75" customHeight="1" spans="1:26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</row>
    <row r="968" ht="15.75" customHeight="1" spans="1:26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</row>
    <row r="969" ht="15.75" customHeight="1" spans="1:26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</row>
    <row r="970" ht="15.75" customHeight="1" spans="1:26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</row>
    <row r="971" ht="15.75" customHeight="1" spans="1:26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</row>
    <row r="972" ht="15.75" customHeight="1" spans="1:26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</row>
    <row r="973" ht="15.75" customHeight="1" spans="1:26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</row>
    <row r="974" ht="15.75" customHeight="1" spans="1:26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</row>
    <row r="975" ht="15.75" customHeight="1" spans="1:26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</row>
    <row r="976" ht="15.75" customHeight="1" spans="1:26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</row>
    <row r="977" ht="15.75" customHeight="1" spans="1:26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</row>
    <row r="978" ht="15.75" customHeight="1" spans="1:26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</row>
    <row r="979" ht="15.75" customHeight="1" spans="1:26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</row>
    <row r="980" ht="15.75" customHeight="1" spans="1:26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</row>
    <row r="981" ht="15.75" customHeight="1" spans="1:26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</row>
    <row r="982" ht="15.75" customHeight="1" spans="1:26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</row>
    <row r="983" ht="15.75" customHeight="1" spans="1:26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</row>
    <row r="984" ht="15.75" customHeight="1" spans="1:26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</row>
    <row r="985" ht="15.75" customHeight="1" spans="1:26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</row>
    <row r="986" ht="15.75" customHeight="1" spans="1:26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</row>
    <row r="987" ht="15.75" customHeight="1" spans="1:26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</row>
    <row r="988" ht="15.75" customHeight="1" spans="1:26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</row>
    <row r="989" ht="15.75" customHeight="1" spans="1:26">
      <c r="A989" s="208"/>
      <c r="B989" s="208"/>
      <c r="C989" s="208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</row>
    <row r="990" ht="15.75" customHeight="1" spans="1:26">
      <c r="A990" s="208"/>
      <c r="B990" s="208"/>
      <c r="C990" s="208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</row>
    <row r="991" ht="15.75" customHeight="1" spans="1:26">
      <c r="A991" s="208"/>
      <c r="B991" s="208"/>
      <c r="C991" s="208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</row>
    <row r="992" ht="15.75" customHeight="1" spans="1:26">
      <c r="A992" s="208"/>
      <c r="B992" s="208"/>
      <c r="C992" s="208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</row>
    <row r="993" ht="15.75" customHeight="1" spans="1:26">
      <c r="A993" s="208"/>
      <c r="B993" s="208"/>
      <c r="C993" s="208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</row>
    <row r="994" ht="15.75" customHeight="1" spans="1:26">
      <c r="A994" s="208"/>
      <c r="B994" s="208"/>
      <c r="C994" s="208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</row>
    <row r="995" ht="15.75" customHeight="1" spans="1:26">
      <c r="A995" s="208"/>
      <c r="B995" s="208"/>
      <c r="C995" s="208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</row>
    <row r="996" ht="15.75" customHeight="1" spans="1:26">
      <c r="A996" s="208"/>
      <c r="B996" s="208"/>
      <c r="C996" s="208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</row>
    <row r="997" ht="15.75" customHeight="1" spans="1:26">
      <c r="A997" s="208"/>
      <c r="B997" s="208"/>
      <c r="C997" s="208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</row>
    <row r="998" ht="15.75" customHeight="1" spans="1:26">
      <c r="A998" s="208"/>
      <c r="B998" s="208"/>
      <c r="C998" s="208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</row>
    <row r="999" ht="15.75" customHeight="1" spans="1:26">
      <c r="A999" s="208"/>
      <c r="B999" s="208"/>
      <c r="C999" s="208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</row>
    <row r="1000" ht="15.75" customHeight="1" spans="1:26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</row>
  </sheetData>
  <pageMargins left="0.7" right="0.7" top="0.75" bottom="0.75" header="0" footer="0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000"/>
  <sheetViews>
    <sheetView workbookViewId="0">
      <selection activeCell="H13" sqref="H13"/>
    </sheetView>
  </sheetViews>
  <sheetFormatPr defaultColWidth="14.4285714285714" defaultRowHeight="15" customHeight="1" outlineLevelCol="5"/>
  <cols>
    <col min="1" max="26" width="10.7142857142857" customWidth="1"/>
  </cols>
  <sheetData>
    <row r="1" ht="12.75" customHeight="1" spans="1:6">
      <c r="A1" s="208" t="s">
        <v>52</v>
      </c>
      <c r="B1" s="208" t="s">
        <v>53</v>
      </c>
      <c r="C1" s="208" t="s">
        <v>54</v>
      </c>
      <c r="D1" s="208" t="s">
        <v>55</v>
      </c>
      <c r="E1" s="208" t="s">
        <v>56</v>
      </c>
      <c r="F1" s="208" t="s">
        <v>57</v>
      </c>
    </row>
    <row r="2" ht="12.75" customHeight="1" spans="1:6">
      <c r="A2" s="209">
        <f>'League Play Report'!P16</f>
        <v>0</v>
      </c>
      <c r="B2" s="210" t="e">
        <f>'League Play Report'!#REF!</f>
        <v>#REF!</v>
      </c>
      <c r="C2" s="211">
        <f>'League Play Report'!X16</f>
        <v>0</v>
      </c>
      <c r="D2" s="211" t="str">
        <f>'League Play Report'!$K$9</f>
        <v/>
      </c>
      <c r="E2" s="211" t="str">
        <f>'League Play Report'!$G$9</f>
        <v/>
      </c>
      <c r="F2" s="212" t="str">
        <f>'League Play Report'!S16</f>
        <v/>
      </c>
    </row>
    <row r="3" ht="12.75" customHeight="1" spans="1:6">
      <c r="A3" s="209">
        <f>'League Play Report'!P17</f>
        <v>0</v>
      </c>
      <c r="B3" s="210" t="e">
        <f>'League Play Report'!#REF!</f>
        <v>#REF!</v>
      </c>
      <c r="C3" s="211">
        <f>'League Play Report'!X17</f>
        <v>0</v>
      </c>
      <c r="D3" s="211" t="str">
        <f>'League Play Report'!$K$9</f>
        <v/>
      </c>
      <c r="E3" s="211" t="str">
        <f>'League Play Report'!$G$9</f>
        <v/>
      </c>
      <c r="F3" s="212" t="str">
        <f>'League Play Report'!S17</f>
        <v/>
      </c>
    </row>
    <row r="4" ht="12.75" customHeight="1" spans="1:6">
      <c r="A4" s="209">
        <f>'League Play Report'!P18</f>
        <v>0</v>
      </c>
      <c r="B4" s="210" t="e">
        <f>'League Play Report'!#REF!</f>
        <v>#REF!</v>
      </c>
      <c r="C4" s="211">
        <f>'League Play Report'!X18</f>
        <v>0</v>
      </c>
      <c r="D4" s="211" t="str">
        <f>'League Play Report'!$K$9</f>
        <v/>
      </c>
      <c r="E4" s="211" t="str">
        <f>'League Play Report'!$G$9</f>
        <v/>
      </c>
      <c r="F4" s="212" t="str">
        <f>'League Play Report'!S18</f>
        <v/>
      </c>
    </row>
    <row r="5" ht="12.75" customHeight="1" spans="1:6">
      <c r="A5" s="209">
        <f>'League Play Report'!P19</f>
        <v>0</v>
      </c>
      <c r="B5" s="210" t="e">
        <f>'League Play Report'!#REF!</f>
        <v>#REF!</v>
      </c>
      <c r="C5" s="211">
        <f>'League Play Report'!X19</f>
        <v>0</v>
      </c>
      <c r="D5" s="211" t="str">
        <f>'League Play Report'!$K$9</f>
        <v/>
      </c>
      <c r="E5" s="211" t="str">
        <f>'League Play Report'!$G$9</f>
        <v/>
      </c>
      <c r="F5" s="212" t="str">
        <f>'League Play Report'!S19</f>
        <v/>
      </c>
    </row>
    <row r="6" ht="12.75" customHeight="1" spans="1:6">
      <c r="A6" s="209">
        <f>'League Play Report'!P20</f>
        <v>0</v>
      </c>
      <c r="B6" s="210" t="e">
        <f>'League Play Report'!#REF!</f>
        <v>#REF!</v>
      </c>
      <c r="C6" s="211">
        <f>'League Play Report'!X20</f>
        <v>0</v>
      </c>
      <c r="D6" s="211" t="str">
        <f>'League Play Report'!$K$9</f>
        <v/>
      </c>
      <c r="E6" s="211" t="str">
        <f>'League Play Report'!$G$9</f>
        <v/>
      </c>
      <c r="F6" s="212" t="str">
        <f>'League Play Report'!S20</f>
        <v/>
      </c>
    </row>
    <row r="7" ht="12.75" customHeight="1" spans="1:6">
      <c r="A7" s="209">
        <f>'League Play Report'!P21</f>
        <v>0</v>
      </c>
      <c r="B7" s="210" t="e">
        <f>'League Play Report'!#REF!</f>
        <v>#REF!</v>
      </c>
      <c r="C7" s="211">
        <f>'League Play Report'!X21</f>
        <v>0</v>
      </c>
      <c r="D7" s="211" t="str">
        <f>'League Play Report'!$K$9</f>
        <v/>
      </c>
      <c r="E7" s="211" t="str">
        <f>'League Play Report'!$G$9</f>
        <v/>
      </c>
      <c r="F7" s="212" t="str">
        <f>'League Play Report'!S21</f>
        <v/>
      </c>
    </row>
    <row r="8" ht="12.75" customHeight="1" spans="1:6">
      <c r="A8" s="209">
        <f>'League Play Report'!P22</f>
        <v>0</v>
      </c>
      <c r="B8" s="210" t="e">
        <f>'League Play Report'!#REF!</f>
        <v>#REF!</v>
      </c>
      <c r="C8" s="211">
        <f>'League Play Report'!X22</f>
        <v>0</v>
      </c>
      <c r="D8" s="211" t="str">
        <f>'League Play Report'!$K$9</f>
        <v/>
      </c>
      <c r="E8" s="211" t="str">
        <f>'League Play Report'!$G$9</f>
        <v/>
      </c>
      <c r="F8" s="212" t="str">
        <f>'League Play Report'!S22</f>
        <v/>
      </c>
    </row>
    <row r="9" ht="12.75" customHeight="1" spans="1:6">
      <c r="A9" s="209">
        <f>'League Play Report'!P23</f>
        <v>0</v>
      </c>
      <c r="B9" s="210" t="e">
        <f>'League Play Report'!#REF!</f>
        <v>#REF!</v>
      </c>
      <c r="C9" s="211">
        <f>'League Play Report'!X23</f>
        <v>0</v>
      </c>
      <c r="D9" s="211" t="str">
        <f>'League Play Report'!$K$9</f>
        <v/>
      </c>
      <c r="E9" s="211" t="str">
        <f>'League Play Report'!$G$9</f>
        <v/>
      </c>
      <c r="F9" s="212" t="str">
        <f>'League Play Report'!S23</f>
        <v/>
      </c>
    </row>
    <row r="10" ht="12.75" customHeight="1" spans="1:6">
      <c r="A10" s="209">
        <f>'League Play Report'!P24</f>
        <v>0</v>
      </c>
      <c r="B10" s="210" t="e">
        <f>'League Play Report'!#REF!</f>
        <v>#REF!</v>
      </c>
      <c r="C10" s="211">
        <f>'League Play Report'!X24</f>
        <v>0</v>
      </c>
      <c r="D10" s="211" t="str">
        <f>'League Play Report'!$K$9</f>
        <v/>
      </c>
      <c r="E10" s="211" t="str">
        <f>'League Play Report'!$G$9</f>
        <v/>
      </c>
      <c r="F10" s="212" t="str">
        <f>'League Play Report'!S24</f>
        <v/>
      </c>
    </row>
    <row r="11" ht="12.75" customHeight="1" spans="1:6">
      <c r="A11" s="209">
        <f>'League Play Report'!P25</f>
        <v>0</v>
      </c>
      <c r="B11" s="210" t="e">
        <f>'League Play Report'!#REF!</f>
        <v>#REF!</v>
      </c>
      <c r="C11" s="211">
        <f>'League Play Report'!X25</f>
        <v>0</v>
      </c>
      <c r="D11" s="211" t="str">
        <f>'League Play Report'!$K$9</f>
        <v/>
      </c>
      <c r="E11" s="211" t="str">
        <f>'League Play Report'!$G$9</f>
        <v/>
      </c>
      <c r="F11" s="212" t="str">
        <f>'League Play Report'!S25</f>
        <v/>
      </c>
    </row>
    <row r="12" ht="12.75" customHeight="1" spans="1:6">
      <c r="A12" s="209">
        <f>'League Play Report'!P26</f>
        <v>0</v>
      </c>
      <c r="B12" s="210" t="e">
        <f>'League Play Report'!#REF!</f>
        <v>#REF!</v>
      </c>
      <c r="C12" s="211">
        <f>'League Play Report'!X26</f>
        <v>0</v>
      </c>
      <c r="D12" s="211" t="str">
        <f>'League Play Report'!$K$9</f>
        <v/>
      </c>
      <c r="E12" s="211" t="str">
        <f>'League Play Report'!$G$9</f>
        <v/>
      </c>
      <c r="F12" s="212" t="str">
        <f>'League Play Report'!S26</f>
        <v/>
      </c>
    </row>
    <row r="13" ht="12.75" customHeight="1" spans="1:6">
      <c r="A13" s="209">
        <f>'League Play Report'!P27</f>
        <v>0</v>
      </c>
      <c r="B13" s="210" t="e">
        <f>'League Play Report'!#REF!</f>
        <v>#REF!</v>
      </c>
      <c r="C13" s="211">
        <f>'League Play Report'!X27</f>
        <v>0</v>
      </c>
      <c r="D13" s="211" t="str">
        <f>'League Play Report'!$K$9</f>
        <v/>
      </c>
      <c r="E13" s="211" t="str">
        <f>'League Play Report'!$G$9</f>
        <v/>
      </c>
      <c r="F13" s="212" t="str">
        <f>'League Play Report'!S27</f>
        <v/>
      </c>
    </row>
    <row r="14" ht="12.75" customHeight="1" spans="1:6">
      <c r="A14" s="209">
        <f>'League Play Report'!P28</f>
        <v>0</v>
      </c>
      <c r="B14" s="210" t="e">
        <f>'League Play Report'!#REF!</f>
        <v>#REF!</v>
      </c>
      <c r="C14" s="211">
        <f>'League Play Report'!X28</f>
        <v>0</v>
      </c>
      <c r="D14" s="211" t="str">
        <f>'League Play Report'!$K$9</f>
        <v/>
      </c>
      <c r="E14" s="211" t="str">
        <f>'League Play Report'!$G$9</f>
        <v/>
      </c>
      <c r="F14" s="212" t="str">
        <f>'League Play Report'!S28</f>
        <v/>
      </c>
    </row>
    <row r="15" ht="12.75" customHeight="1" spans="1:6">
      <c r="A15" s="209">
        <f>'League Play Report'!P29</f>
        <v>0</v>
      </c>
      <c r="B15" s="210" t="e">
        <f>'League Play Report'!#REF!</f>
        <v>#REF!</v>
      </c>
      <c r="C15" s="211">
        <f>'League Play Report'!X29</f>
        <v>0</v>
      </c>
      <c r="D15" s="211" t="str">
        <f>'League Play Report'!$K$9</f>
        <v/>
      </c>
      <c r="E15" s="211" t="str">
        <f>'League Play Report'!$G$9</f>
        <v/>
      </c>
      <c r="F15" s="212" t="str">
        <f>'League Play Report'!S29</f>
        <v/>
      </c>
    </row>
    <row r="16" ht="12.75" customHeight="1" spans="1:6">
      <c r="A16" s="209">
        <f>'League Play Report'!P34</f>
        <v>0</v>
      </c>
      <c r="B16" s="210" t="e">
        <f>'League Play Report'!#REF!</f>
        <v>#REF!</v>
      </c>
      <c r="C16" s="211">
        <f>'League Play Report'!X34</f>
        <v>0</v>
      </c>
      <c r="D16" s="211" t="str">
        <f>'League Play Report'!$K$9</f>
        <v/>
      </c>
      <c r="E16" s="211" t="str">
        <f>'League Play Report'!$G$9</f>
        <v/>
      </c>
      <c r="F16" s="212" t="str">
        <f>'League Play Report'!S34</f>
        <v/>
      </c>
    </row>
    <row r="17" ht="12.75" customHeight="1" spans="1:6">
      <c r="A17" s="209">
        <f>'League Play Report'!P35</f>
        <v>0</v>
      </c>
      <c r="B17" s="210" t="e">
        <f>'League Play Report'!#REF!</f>
        <v>#REF!</v>
      </c>
      <c r="C17" s="211">
        <f>'League Play Report'!X35</f>
        <v>0</v>
      </c>
      <c r="D17" s="211" t="str">
        <f>'League Play Report'!$K$9</f>
        <v/>
      </c>
      <c r="E17" s="211" t="str">
        <f>'League Play Report'!$G$9</f>
        <v/>
      </c>
      <c r="F17" s="212" t="str">
        <f>'League Play Report'!S35</f>
        <v/>
      </c>
    </row>
    <row r="18" ht="12.75" customHeight="1" spans="1:6">
      <c r="A18" s="213">
        <f>'League Play Report'!P38</f>
        <v>0</v>
      </c>
      <c r="B18" s="214" t="e">
        <f>'League Play Report'!#REF!</f>
        <v>#REF!</v>
      </c>
      <c r="C18" s="215">
        <f>'League Play Report'!X38</f>
        <v>0</v>
      </c>
      <c r="D18" s="216" t="e">
        <f>'League Play Report'!#REF!</f>
        <v>#REF!</v>
      </c>
      <c r="E18" s="216" t="str">
        <f>'League Play Report'!$G$10</f>
        <v/>
      </c>
      <c r="F18" s="217" t="str">
        <f>'League Play Report'!S38</f>
        <v/>
      </c>
    </row>
    <row r="19" ht="12.75" customHeight="1" spans="1:6">
      <c r="A19" s="213">
        <f>'League Play Report'!P39</f>
        <v>0</v>
      </c>
      <c r="B19" s="214" t="e">
        <f>'League Play Report'!#REF!</f>
        <v>#REF!</v>
      </c>
      <c r="C19" s="215">
        <f>'League Play Report'!X39</f>
        <v>0</v>
      </c>
      <c r="D19" s="216" t="e">
        <f>'League Play Report'!#REF!</f>
        <v>#REF!</v>
      </c>
      <c r="E19" s="216" t="str">
        <f>'League Play Report'!$G$10</f>
        <v/>
      </c>
      <c r="F19" s="217" t="str">
        <f>'League Play Report'!S39</f>
        <v/>
      </c>
    </row>
    <row r="20" ht="12.75" customHeight="1" spans="1:6">
      <c r="A20" s="213">
        <f>'League Play Report'!P40</f>
        <v>0</v>
      </c>
      <c r="B20" s="214" t="e">
        <f>'League Play Report'!#REF!</f>
        <v>#REF!</v>
      </c>
      <c r="C20" s="215">
        <f>'League Play Report'!X40</f>
        <v>0</v>
      </c>
      <c r="D20" s="216" t="e">
        <f>'League Play Report'!#REF!</f>
        <v>#REF!</v>
      </c>
      <c r="E20" s="216" t="str">
        <f>'League Play Report'!$G$10</f>
        <v/>
      </c>
      <c r="F20" s="217" t="str">
        <f>'League Play Report'!S40</f>
        <v/>
      </c>
    </row>
    <row r="21" ht="12.75" customHeight="1" spans="1:6">
      <c r="A21" s="213">
        <f>'League Play Report'!P41</f>
        <v>0</v>
      </c>
      <c r="B21" s="214" t="e">
        <f>'League Play Report'!#REF!</f>
        <v>#REF!</v>
      </c>
      <c r="C21" s="215">
        <f>'League Play Report'!X41</f>
        <v>0</v>
      </c>
      <c r="D21" s="216" t="e">
        <f>'League Play Report'!#REF!</f>
        <v>#REF!</v>
      </c>
      <c r="E21" s="216" t="str">
        <f>'League Play Report'!$G$10</f>
        <v/>
      </c>
      <c r="F21" s="217" t="str">
        <f>'League Play Report'!S41</f>
        <v/>
      </c>
    </row>
    <row r="22" ht="12.75" customHeight="1" spans="1:6">
      <c r="A22" s="213" t="e">
        <f>'League Play Report'!#REF!</f>
        <v>#REF!</v>
      </c>
      <c r="B22" s="214" t="e">
        <f>'League Play Report'!#REF!</f>
        <v>#REF!</v>
      </c>
      <c r="C22" s="215" t="e">
        <f>'League Play Report'!#REF!</f>
        <v>#REF!</v>
      </c>
      <c r="D22" s="216" t="e">
        <f>'League Play Report'!#REF!</f>
        <v>#REF!</v>
      </c>
      <c r="E22" s="216" t="str">
        <f>'League Play Report'!$G$10</f>
        <v/>
      </c>
      <c r="F22" s="217" t="e">
        <f>'League Play Report'!#REF!</f>
        <v>#REF!</v>
      </c>
    </row>
    <row r="23" ht="12.75" customHeight="1" spans="1:6">
      <c r="A23" s="213" t="e">
        <f>'League Play Report'!#REF!</f>
        <v>#REF!</v>
      </c>
      <c r="B23" s="214" t="e">
        <f>'League Play Report'!#REF!</f>
        <v>#REF!</v>
      </c>
      <c r="C23" s="215" t="e">
        <f>'League Play Report'!#REF!</f>
        <v>#REF!</v>
      </c>
      <c r="D23" s="216" t="e">
        <f>'League Play Report'!#REF!</f>
        <v>#REF!</v>
      </c>
      <c r="E23" s="216" t="str">
        <f>'League Play Report'!$G$10</f>
        <v/>
      </c>
      <c r="F23" s="217" t="e">
        <f>'League Play Report'!#REF!</f>
        <v>#REF!</v>
      </c>
    </row>
    <row r="24" ht="12.75" customHeight="1" spans="1:6">
      <c r="A24" s="213" t="e">
        <f>'League Play Report'!#REF!</f>
        <v>#REF!</v>
      </c>
      <c r="B24" s="214" t="e">
        <f>'League Play Report'!#REF!</f>
        <v>#REF!</v>
      </c>
      <c r="C24" s="215" t="e">
        <f>'League Play Report'!#REF!</f>
        <v>#REF!</v>
      </c>
      <c r="D24" s="216" t="e">
        <f>'League Play Report'!#REF!</f>
        <v>#REF!</v>
      </c>
      <c r="E24" s="216" t="str">
        <f>'League Play Report'!$G$10</f>
        <v/>
      </c>
      <c r="F24" s="217" t="e">
        <f>'League Play Report'!#REF!</f>
        <v>#REF!</v>
      </c>
    </row>
    <row r="25" ht="12.75" customHeight="1" spans="1:6">
      <c r="A25" s="213" t="e">
        <f>'League Play Report'!#REF!</f>
        <v>#REF!</v>
      </c>
      <c r="B25" s="214" t="e">
        <f>'League Play Report'!#REF!</f>
        <v>#REF!</v>
      </c>
      <c r="C25" s="215" t="e">
        <f>'League Play Report'!#REF!</f>
        <v>#REF!</v>
      </c>
      <c r="D25" s="216" t="e">
        <f>'League Play Report'!#REF!</f>
        <v>#REF!</v>
      </c>
      <c r="E25" s="216" t="str">
        <f>'League Play Report'!$G$10</f>
        <v/>
      </c>
      <c r="F25" s="217" t="e">
        <f>'League Play Report'!#REF!</f>
        <v>#REF!</v>
      </c>
    </row>
    <row r="26" ht="12.75" customHeight="1" spans="1:6">
      <c r="A26" s="213" t="e">
        <f>'League Play Report'!#REF!</f>
        <v>#REF!</v>
      </c>
      <c r="B26" s="214" t="e">
        <f>'League Play Report'!#REF!</f>
        <v>#REF!</v>
      </c>
      <c r="C26" s="215" t="e">
        <f>'League Play Report'!#REF!</f>
        <v>#REF!</v>
      </c>
      <c r="D26" s="216" t="e">
        <f>'League Play Report'!#REF!</f>
        <v>#REF!</v>
      </c>
      <c r="E26" s="216" t="str">
        <f>'League Play Report'!$G$10</f>
        <v/>
      </c>
      <c r="F26" s="217" t="e">
        <f>'League Play Report'!#REF!</f>
        <v>#REF!</v>
      </c>
    </row>
    <row r="27" ht="12.75" customHeight="1" spans="1:6">
      <c r="A27" s="213" t="e">
        <f>'League Play Report'!#REF!</f>
        <v>#REF!</v>
      </c>
      <c r="B27" s="214" t="e">
        <f>'League Play Report'!#REF!</f>
        <v>#REF!</v>
      </c>
      <c r="C27" s="215" t="e">
        <f>'League Play Report'!#REF!</f>
        <v>#REF!</v>
      </c>
      <c r="D27" s="216" t="e">
        <f>'League Play Report'!#REF!</f>
        <v>#REF!</v>
      </c>
      <c r="E27" s="216" t="str">
        <f>'League Play Report'!$G$10</f>
        <v/>
      </c>
      <c r="F27" s="217" t="e">
        <f>'League Play Report'!#REF!</f>
        <v>#REF!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F497A"/>
  </sheetPr>
  <dimension ref="A1:C1000"/>
  <sheetViews>
    <sheetView workbookViewId="0">
      <selection activeCell="H13" sqref="H13"/>
    </sheetView>
  </sheetViews>
  <sheetFormatPr defaultColWidth="14.4285714285714" defaultRowHeight="15" customHeight="1" outlineLevelCol="2"/>
  <cols>
    <col min="1" max="1" width="10.7142857142857" customWidth="1"/>
    <col min="2" max="2" width="15.4285714285714" customWidth="1"/>
    <col min="3" max="26" width="10.7142857142857" customWidth="1"/>
  </cols>
  <sheetData>
    <row r="1" ht="12.75" customHeight="1" spans="1:3">
      <c r="A1" t="s">
        <v>52</v>
      </c>
      <c r="B1" t="s">
        <v>57</v>
      </c>
      <c r="C1" t="s">
        <v>58</v>
      </c>
    </row>
    <row r="2" ht="12.75" customHeight="1" spans="1:3">
      <c r="A2" s="204">
        <v>3</v>
      </c>
      <c r="B2" s="205" t="s">
        <v>59</v>
      </c>
      <c r="C2" s="206" t="s">
        <v>60</v>
      </c>
    </row>
    <row r="3" ht="12.75" customHeight="1" spans="1:3">
      <c r="A3" s="204">
        <v>5</v>
      </c>
      <c r="B3" s="205" t="s">
        <v>61</v>
      </c>
      <c r="C3" s="206" t="s">
        <v>62</v>
      </c>
    </row>
    <row r="4" ht="12.75" customHeight="1" spans="1:3">
      <c r="A4" s="204">
        <v>7</v>
      </c>
      <c r="B4" s="205" t="s">
        <v>63</v>
      </c>
      <c r="C4" s="206" t="s">
        <v>64</v>
      </c>
    </row>
    <row r="5" ht="12.75" customHeight="1" spans="1:3">
      <c r="A5" s="204">
        <v>9</v>
      </c>
      <c r="B5" s="205" t="s">
        <v>65</v>
      </c>
      <c r="C5" s="206" t="s">
        <v>66</v>
      </c>
    </row>
    <row r="6" ht="12.75" customHeight="1" spans="1:3">
      <c r="A6" s="204">
        <v>11</v>
      </c>
      <c r="B6" s="205" t="s">
        <v>67</v>
      </c>
      <c r="C6" s="206" t="s">
        <v>68</v>
      </c>
    </row>
    <row r="7" ht="12.75" customHeight="1" spans="1:3">
      <c r="A7" s="204">
        <v>13</v>
      </c>
      <c r="B7" s="205" t="s">
        <v>69</v>
      </c>
      <c r="C7" s="206" t="s">
        <v>70</v>
      </c>
    </row>
    <row r="8" ht="12.75" customHeight="1" spans="1:3">
      <c r="A8" s="204">
        <v>15</v>
      </c>
      <c r="B8" s="205" t="s">
        <v>71</v>
      </c>
      <c r="C8" s="206" t="s">
        <v>72</v>
      </c>
    </row>
    <row r="9" ht="12.75" customHeight="1" spans="1:3">
      <c r="A9" s="204">
        <v>17</v>
      </c>
      <c r="B9" s="205" t="s">
        <v>73</v>
      </c>
      <c r="C9" s="206" t="s">
        <v>74</v>
      </c>
    </row>
    <row r="10" ht="12.75" customHeight="1" spans="1:3">
      <c r="A10" s="204">
        <v>19</v>
      </c>
      <c r="B10" s="205" t="s">
        <v>75</v>
      </c>
      <c r="C10" s="206" t="s">
        <v>76</v>
      </c>
    </row>
    <row r="11" ht="12.75" customHeight="1" spans="1:3">
      <c r="A11" s="204">
        <v>21</v>
      </c>
      <c r="B11" s="205" t="s">
        <v>77</v>
      </c>
      <c r="C11" s="206" t="s">
        <v>78</v>
      </c>
    </row>
    <row r="12" ht="12.75" customHeight="1" spans="1:3">
      <c r="A12" s="204">
        <v>23</v>
      </c>
      <c r="B12" s="205" t="s">
        <v>79</v>
      </c>
      <c r="C12" s="206" t="s">
        <v>80</v>
      </c>
    </row>
    <row r="13" ht="12.75" customHeight="1" spans="1:3">
      <c r="A13" s="204">
        <v>25</v>
      </c>
      <c r="B13" s="205" t="s">
        <v>81</v>
      </c>
      <c r="C13" s="206" t="s">
        <v>82</v>
      </c>
    </row>
    <row r="14" ht="12.75" customHeight="1" spans="1:3">
      <c r="A14" s="204">
        <v>27</v>
      </c>
      <c r="B14" s="205" t="s">
        <v>83</v>
      </c>
      <c r="C14" s="206" t="s">
        <v>84</v>
      </c>
    </row>
    <row r="15" ht="12.75" customHeight="1" spans="1:3">
      <c r="A15" s="204">
        <v>29</v>
      </c>
      <c r="B15" s="205" t="s">
        <v>85</v>
      </c>
      <c r="C15" s="206" t="s">
        <v>86</v>
      </c>
    </row>
    <row r="16" ht="12.75" customHeight="1" spans="1:3">
      <c r="A16" s="204">
        <v>31</v>
      </c>
      <c r="B16" s="205" t="s">
        <v>87</v>
      </c>
      <c r="C16" s="206" t="s">
        <v>88</v>
      </c>
    </row>
    <row r="17" ht="12.75" customHeight="1" spans="1:3">
      <c r="A17" s="204">
        <v>35</v>
      </c>
      <c r="B17" s="205" t="s">
        <v>89</v>
      </c>
      <c r="C17" s="206" t="s">
        <v>90</v>
      </c>
    </row>
    <row r="18" ht="12.75" customHeight="1" spans="1:3">
      <c r="A18" s="204">
        <v>41</v>
      </c>
      <c r="B18" s="205" t="s">
        <v>91</v>
      </c>
      <c r="C18" s="206" t="s">
        <v>92</v>
      </c>
    </row>
    <row r="19" ht="12.75" customHeight="1" spans="1:3">
      <c r="A19" s="204">
        <v>43</v>
      </c>
      <c r="B19" s="205" t="s">
        <v>93</v>
      </c>
      <c r="C19" s="206" t="s">
        <v>94</v>
      </c>
    </row>
    <row r="20" ht="12.75" customHeight="1" spans="1:3">
      <c r="A20" s="204">
        <v>55</v>
      </c>
      <c r="B20" s="205" t="s">
        <v>95</v>
      </c>
      <c r="C20" s="206" t="s">
        <v>96</v>
      </c>
    </row>
    <row r="21" ht="12.75" customHeight="1" spans="1:3">
      <c r="A21" s="204">
        <v>57</v>
      </c>
      <c r="B21" s="205" t="s">
        <v>97</v>
      </c>
      <c r="C21" s="206" t="s">
        <v>98</v>
      </c>
    </row>
    <row r="22" ht="12.75" customHeight="1" spans="1:3">
      <c r="A22" s="204">
        <v>59</v>
      </c>
      <c r="B22" s="205" t="s">
        <v>99</v>
      </c>
      <c r="C22" s="206" t="s">
        <v>100</v>
      </c>
    </row>
    <row r="23" ht="12.75" customHeight="1" spans="1:3">
      <c r="A23" s="204">
        <v>61</v>
      </c>
      <c r="B23" s="205" t="s">
        <v>101</v>
      </c>
      <c r="C23" s="206" t="s">
        <v>102</v>
      </c>
    </row>
    <row r="24" ht="12.75" customHeight="1" spans="1:3">
      <c r="A24" s="204">
        <v>65</v>
      </c>
      <c r="B24" s="205" t="s">
        <v>103</v>
      </c>
      <c r="C24" s="206" t="s">
        <v>104</v>
      </c>
    </row>
    <row r="25" ht="12.75" customHeight="1" spans="1:3">
      <c r="A25" s="204">
        <v>67</v>
      </c>
      <c r="B25" s="205" t="s">
        <v>105</v>
      </c>
      <c r="C25" s="206" t="s">
        <v>106</v>
      </c>
    </row>
    <row r="26" ht="12.75" customHeight="1" spans="1:3">
      <c r="A26" s="204">
        <v>69</v>
      </c>
      <c r="B26" s="205" t="s">
        <v>107</v>
      </c>
      <c r="C26" s="206" t="s">
        <v>108</v>
      </c>
    </row>
    <row r="27" ht="12.75" customHeight="1" spans="1:3">
      <c r="A27" s="204">
        <v>71</v>
      </c>
      <c r="B27" s="205" t="s">
        <v>109</v>
      </c>
      <c r="C27" s="206" t="s">
        <v>110</v>
      </c>
    </row>
    <row r="28" ht="12.75" customHeight="1" spans="1:3">
      <c r="A28" s="204">
        <v>73</v>
      </c>
      <c r="B28" s="205" t="s">
        <v>111</v>
      </c>
      <c r="C28" s="206" t="s">
        <v>112</v>
      </c>
    </row>
    <row r="29" ht="12.75" customHeight="1" spans="1:3">
      <c r="A29" s="204">
        <v>77</v>
      </c>
      <c r="B29" s="205" t="s">
        <v>113</v>
      </c>
      <c r="C29" s="206" t="s">
        <v>114</v>
      </c>
    </row>
    <row r="30" ht="12.75" customHeight="1" spans="1:3">
      <c r="A30" s="204">
        <v>79</v>
      </c>
      <c r="B30" s="205" t="s">
        <v>115</v>
      </c>
      <c r="C30" s="206" t="s">
        <v>116</v>
      </c>
    </row>
    <row r="31" ht="12.75" customHeight="1" spans="1:3">
      <c r="A31" s="204">
        <v>81</v>
      </c>
      <c r="B31" s="205" t="s">
        <v>117</v>
      </c>
      <c r="C31" s="206" t="s">
        <v>118</v>
      </c>
    </row>
    <row r="32" ht="12.75" customHeight="1" spans="1:3">
      <c r="A32" s="204">
        <v>85</v>
      </c>
      <c r="B32" s="205" t="s">
        <v>119</v>
      </c>
      <c r="C32" s="206" t="s">
        <v>120</v>
      </c>
    </row>
    <row r="33" ht="12.75" customHeight="1" spans="1:3">
      <c r="A33" s="204">
        <v>87</v>
      </c>
      <c r="B33" s="205" t="s">
        <v>121</v>
      </c>
      <c r="C33" s="206" t="s">
        <v>122</v>
      </c>
    </row>
    <row r="34" ht="12.75" customHeight="1" spans="1:3">
      <c r="A34" s="204">
        <v>89</v>
      </c>
      <c r="B34" s="205" t="s">
        <v>123</v>
      </c>
      <c r="C34" s="206" t="s">
        <v>124</v>
      </c>
    </row>
    <row r="35" ht="12.75" customHeight="1" spans="1:3">
      <c r="A35" s="204">
        <v>91</v>
      </c>
      <c r="B35" s="205" t="s">
        <v>125</v>
      </c>
      <c r="C35" s="206" t="s">
        <v>126</v>
      </c>
    </row>
    <row r="36" ht="12.75" customHeight="1" spans="1:3">
      <c r="A36" s="204">
        <v>93</v>
      </c>
      <c r="B36" s="205" t="s">
        <v>127</v>
      </c>
      <c r="C36" s="206" t="s">
        <v>128</v>
      </c>
    </row>
    <row r="37" ht="12.75" customHeight="1" spans="1:3">
      <c r="A37" s="204">
        <v>95</v>
      </c>
      <c r="B37" s="205" t="s">
        <v>129</v>
      </c>
      <c r="C37" s="206" t="s">
        <v>130</v>
      </c>
    </row>
    <row r="38" ht="12.75" customHeight="1" spans="1:3">
      <c r="A38" s="204">
        <v>97</v>
      </c>
      <c r="B38" s="205" t="s">
        <v>131</v>
      </c>
      <c r="C38" s="206" t="s">
        <v>84</v>
      </c>
    </row>
    <row r="39" ht="12.75" customHeight="1" spans="1:3">
      <c r="A39" s="207"/>
      <c r="B39" s="207"/>
      <c r="C39" s="207"/>
    </row>
    <row r="40" ht="12.75" customHeight="1" spans="1:3">
      <c r="A40" s="207"/>
      <c r="B40" s="207"/>
      <c r="C40" s="207"/>
    </row>
    <row r="41" ht="12.75" customHeight="1" spans="1:3">
      <c r="A41" s="207"/>
      <c r="B41" s="207"/>
      <c r="C41" s="207"/>
    </row>
    <row r="42" ht="12.75" customHeight="1" spans="1:3">
      <c r="A42" s="207"/>
      <c r="B42" s="207"/>
      <c r="C42" s="207"/>
    </row>
    <row r="43" ht="12.75" customHeight="1" spans="1:3">
      <c r="A43" s="207"/>
      <c r="B43" s="207"/>
      <c r="C43" s="207"/>
    </row>
    <row r="44" ht="12.75" customHeight="1" spans="1:3">
      <c r="A44" s="207"/>
      <c r="B44" s="207"/>
      <c r="C44" s="207"/>
    </row>
    <row r="45" ht="12.75" customHeight="1" spans="1:3">
      <c r="A45" s="207"/>
      <c r="B45" s="207"/>
      <c r="C45" s="207"/>
    </row>
    <row r="46" ht="12.75" customHeight="1" spans="1:3">
      <c r="A46" s="207"/>
      <c r="B46" s="207"/>
      <c r="C46" s="207"/>
    </row>
    <row r="47" ht="12.75" customHeight="1" spans="1:3">
      <c r="A47" s="207"/>
      <c r="B47" s="207"/>
      <c r="C47" s="207"/>
    </row>
    <row r="48" ht="12.75" customHeight="1" spans="1:3">
      <c r="A48" s="207"/>
      <c r="B48" s="207"/>
      <c r="C48" s="207"/>
    </row>
    <row r="49" ht="12.75" customHeight="1" spans="1:3">
      <c r="A49" s="207"/>
      <c r="B49" s="207"/>
      <c r="C49" s="207"/>
    </row>
    <row r="50" ht="12.75" customHeight="1" spans="1:3">
      <c r="A50" s="207"/>
      <c r="B50" s="207"/>
      <c r="C50" s="207"/>
    </row>
    <row r="51" ht="12.75" customHeight="1" spans="1:3">
      <c r="A51" s="207"/>
      <c r="B51" s="207"/>
      <c r="C51" s="207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5F497A"/>
  </sheetPr>
  <dimension ref="A1:C1000"/>
  <sheetViews>
    <sheetView workbookViewId="0">
      <selection activeCell="H13" sqref="H13"/>
    </sheetView>
  </sheetViews>
  <sheetFormatPr defaultColWidth="14.4285714285714" defaultRowHeight="15" customHeight="1" outlineLevelCol="2"/>
  <cols>
    <col min="1" max="1" width="10.7142857142857" customWidth="1"/>
    <col min="2" max="2" width="22.1428571428571" customWidth="1"/>
    <col min="3" max="26" width="10.7142857142857" customWidth="1"/>
  </cols>
  <sheetData>
    <row r="1" ht="12.75" customHeight="1" spans="1:3">
      <c r="A1" t="s">
        <v>52</v>
      </c>
      <c r="B1" t="s">
        <v>57</v>
      </c>
      <c r="C1" t="s">
        <v>58</v>
      </c>
    </row>
    <row r="2" ht="12.75" customHeight="1" spans="1:3">
      <c r="A2" s="204">
        <v>301</v>
      </c>
      <c r="B2" s="205" t="s">
        <v>132</v>
      </c>
      <c r="C2" s="206" t="s">
        <v>133</v>
      </c>
    </row>
    <row r="3" ht="12.75" customHeight="1" spans="1:3">
      <c r="A3" s="204">
        <v>302</v>
      </c>
      <c r="B3" s="205" t="s">
        <v>134</v>
      </c>
      <c r="C3" s="206" t="s">
        <v>135</v>
      </c>
    </row>
    <row r="4" ht="12.75" customHeight="1" spans="1:3">
      <c r="A4" s="204">
        <v>303</v>
      </c>
      <c r="B4" s="205" t="s">
        <v>136</v>
      </c>
      <c r="C4" s="206" t="s">
        <v>137</v>
      </c>
    </row>
    <row r="5" ht="12.75" customHeight="1" spans="1:3">
      <c r="A5" s="204">
        <v>304</v>
      </c>
      <c r="B5" s="205" t="s">
        <v>138</v>
      </c>
      <c r="C5" s="206" t="s">
        <v>139</v>
      </c>
    </row>
    <row r="6" ht="12.75" customHeight="1" spans="1:3">
      <c r="A6" s="204">
        <v>305</v>
      </c>
      <c r="B6" s="205" t="s">
        <v>140</v>
      </c>
      <c r="C6" s="206" t="s">
        <v>141</v>
      </c>
    </row>
    <row r="7" ht="12.75" customHeight="1" spans="1:3">
      <c r="A7" s="204">
        <v>306</v>
      </c>
      <c r="B7" s="205" t="s">
        <v>142</v>
      </c>
      <c r="C7" s="206" t="s">
        <v>143</v>
      </c>
    </row>
    <row r="8" ht="12.75" customHeight="1" spans="1:3">
      <c r="A8" s="204">
        <v>307</v>
      </c>
      <c r="B8" s="205" t="s">
        <v>144</v>
      </c>
      <c r="C8" s="206" t="s">
        <v>145</v>
      </c>
    </row>
    <row r="9" ht="12.75" customHeight="1" spans="1:3">
      <c r="A9" s="204">
        <v>308</v>
      </c>
      <c r="B9" s="205" t="s">
        <v>146</v>
      </c>
      <c r="C9" s="206" t="s">
        <v>147</v>
      </c>
    </row>
    <row r="10" ht="12.75" customHeight="1" spans="1:3">
      <c r="A10" s="204">
        <v>309</v>
      </c>
      <c r="B10" s="205" t="s">
        <v>148</v>
      </c>
      <c r="C10" s="206" t="s">
        <v>149</v>
      </c>
    </row>
    <row r="11" ht="12.75" customHeight="1" spans="1:3">
      <c r="A11" s="204">
        <v>310</v>
      </c>
      <c r="B11" s="205" t="s">
        <v>150</v>
      </c>
      <c r="C11" s="206" t="s">
        <v>151</v>
      </c>
    </row>
    <row r="12" ht="12.75" customHeight="1" spans="1:3">
      <c r="A12" s="204">
        <v>311</v>
      </c>
      <c r="B12" s="205" t="s">
        <v>152</v>
      </c>
      <c r="C12" s="206" t="s">
        <v>153</v>
      </c>
    </row>
    <row r="13" ht="12.75" customHeight="1" spans="1:3">
      <c r="A13" s="204">
        <v>312</v>
      </c>
      <c r="B13" s="205" t="s">
        <v>154</v>
      </c>
      <c r="C13" s="206" t="s">
        <v>137</v>
      </c>
    </row>
    <row r="14" ht="12.75" customHeight="1" spans="1:3">
      <c r="A14" s="204">
        <v>313</v>
      </c>
      <c r="B14" s="205" t="s">
        <v>155</v>
      </c>
      <c r="C14" s="206" t="s">
        <v>133</v>
      </c>
    </row>
    <row r="15" ht="12.75" customHeight="1" spans="1:3">
      <c r="A15" s="204">
        <v>314</v>
      </c>
      <c r="B15" s="205" t="s">
        <v>156</v>
      </c>
      <c r="C15" s="206" t="s">
        <v>157</v>
      </c>
    </row>
    <row r="16" ht="12.75" customHeight="1" spans="1:3">
      <c r="A16" s="204">
        <v>315</v>
      </c>
      <c r="B16" s="205" t="s">
        <v>158</v>
      </c>
      <c r="C16" s="206" t="s">
        <v>106</v>
      </c>
    </row>
    <row r="17" ht="12.75" customHeight="1" spans="1:3">
      <c r="A17" s="204">
        <v>316</v>
      </c>
      <c r="B17" s="205" t="s">
        <v>159</v>
      </c>
      <c r="C17" s="206" t="s">
        <v>160</v>
      </c>
    </row>
    <row r="18" ht="12.75" customHeight="1" spans="1:3">
      <c r="A18" s="204">
        <v>317</v>
      </c>
      <c r="B18" s="205" t="s">
        <v>161</v>
      </c>
      <c r="C18" s="206" t="s">
        <v>162</v>
      </c>
    </row>
    <row r="19" ht="12.75" customHeight="1" spans="1:3">
      <c r="A19" s="204">
        <v>318</v>
      </c>
      <c r="B19" s="205" t="s">
        <v>163</v>
      </c>
      <c r="C19" s="206" t="s">
        <v>133</v>
      </c>
    </row>
    <row r="20" ht="12.75" customHeight="1" spans="1:3">
      <c r="A20" s="204">
        <v>319</v>
      </c>
      <c r="B20" s="205" t="s">
        <v>164</v>
      </c>
      <c r="C20" s="206" t="s">
        <v>165</v>
      </c>
    </row>
    <row r="21" ht="12.75" customHeight="1" spans="1:3">
      <c r="A21" s="204">
        <v>320</v>
      </c>
      <c r="B21" s="205" t="s">
        <v>166</v>
      </c>
      <c r="C21" s="206" t="s">
        <v>167</v>
      </c>
    </row>
    <row r="22" ht="12.75" customHeight="1" spans="1:3">
      <c r="A22" s="204">
        <v>321</v>
      </c>
      <c r="B22" s="205" t="s">
        <v>168</v>
      </c>
      <c r="C22" s="206" t="s">
        <v>169</v>
      </c>
    </row>
    <row r="23" ht="12.75" customHeight="1" spans="1:3">
      <c r="A23" s="204">
        <v>322</v>
      </c>
      <c r="B23" s="205" t="s">
        <v>170</v>
      </c>
      <c r="C23" s="206" t="s">
        <v>171</v>
      </c>
    </row>
    <row r="24" ht="12.75" customHeight="1" spans="1:3">
      <c r="A24" s="204">
        <v>323</v>
      </c>
      <c r="B24" s="205" t="s">
        <v>172</v>
      </c>
      <c r="C24" s="206" t="s">
        <v>173</v>
      </c>
    </row>
    <row r="25" ht="12.75" customHeight="1" spans="1:3">
      <c r="A25" s="204">
        <v>324</v>
      </c>
      <c r="B25" s="205" t="s">
        <v>174</v>
      </c>
      <c r="C25" s="206" t="s">
        <v>62</v>
      </c>
    </row>
    <row r="26" ht="12.75" customHeight="1" spans="1:3">
      <c r="A26" s="204">
        <v>325</v>
      </c>
      <c r="B26" s="205" t="s">
        <v>175</v>
      </c>
      <c r="C26" s="206" t="s">
        <v>176</v>
      </c>
    </row>
    <row r="27" ht="12.75" customHeight="1" spans="1:3">
      <c r="A27" s="204">
        <v>326</v>
      </c>
      <c r="B27" s="205" t="s">
        <v>177</v>
      </c>
      <c r="C27" s="206" t="s">
        <v>160</v>
      </c>
    </row>
    <row r="28" ht="12.75" customHeight="1" spans="1:3">
      <c r="A28" s="204">
        <v>327</v>
      </c>
      <c r="B28" s="205" t="s">
        <v>178</v>
      </c>
      <c r="C28" s="206" t="s">
        <v>179</v>
      </c>
    </row>
    <row r="29" ht="12.75" customHeight="1" spans="1:3">
      <c r="A29" s="204">
        <v>328</v>
      </c>
      <c r="B29" s="205" t="s">
        <v>180</v>
      </c>
      <c r="C29" s="206" t="s">
        <v>181</v>
      </c>
    </row>
    <row r="30" ht="12.75" customHeight="1" spans="1:3">
      <c r="A30" s="204">
        <v>329</v>
      </c>
      <c r="B30" s="205" t="s">
        <v>182</v>
      </c>
      <c r="C30" s="206" t="s">
        <v>181</v>
      </c>
    </row>
    <row r="31" ht="12.75" customHeight="1" spans="1:3">
      <c r="A31" s="204">
        <v>330</v>
      </c>
      <c r="B31" s="205" t="s">
        <v>183</v>
      </c>
      <c r="C31" s="206" t="s">
        <v>184</v>
      </c>
    </row>
    <row r="32" ht="12.75" customHeight="1" spans="1:3">
      <c r="A32" s="204">
        <v>331</v>
      </c>
      <c r="B32" s="205" t="s">
        <v>185</v>
      </c>
      <c r="C32" s="206" t="s">
        <v>88</v>
      </c>
    </row>
    <row r="33" ht="12.75" customHeight="1" spans="1:3">
      <c r="A33" s="204">
        <v>332</v>
      </c>
      <c r="B33" s="205" t="s">
        <v>186</v>
      </c>
      <c r="C33" s="206" t="s">
        <v>187</v>
      </c>
    </row>
    <row r="34" ht="12.75" customHeight="1" spans="1:3">
      <c r="A34" s="204">
        <v>333</v>
      </c>
      <c r="B34" s="205" t="s">
        <v>188</v>
      </c>
      <c r="C34" s="206" t="s">
        <v>189</v>
      </c>
    </row>
    <row r="35" ht="12.75" customHeight="1" spans="1:3">
      <c r="A35" s="204">
        <v>334</v>
      </c>
      <c r="B35" s="205" t="s">
        <v>190</v>
      </c>
      <c r="C35" s="206" t="s">
        <v>191</v>
      </c>
    </row>
    <row r="36" ht="12.75" customHeight="1" spans="1:3">
      <c r="A36" s="204">
        <v>335</v>
      </c>
      <c r="B36" s="205" t="s">
        <v>192</v>
      </c>
      <c r="C36" s="206" t="s">
        <v>100</v>
      </c>
    </row>
    <row r="37" ht="12.75" customHeight="1" spans="1:3">
      <c r="A37" s="204">
        <v>336</v>
      </c>
      <c r="B37" s="205" t="s">
        <v>193</v>
      </c>
      <c r="C37" s="206" t="s">
        <v>194</v>
      </c>
    </row>
    <row r="38" ht="12.75" customHeight="1" spans="1:3">
      <c r="A38" s="204">
        <v>337</v>
      </c>
      <c r="B38" s="205" t="s">
        <v>195</v>
      </c>
      <c r="C38" s="206" t="s">
        <v>196</v>
      </c>
    </row>
    <row r="39" ht="12.75" customHeight="1" spans="1:3">
      <c r="A39" s="207"/>
      <c r="B39" s="207"/>
      <c r="C39" s="207"/>
    </row>
    <row r="40" ht="12.75" customHeight="1" spans="1:3">
      <c r="A40" s="207"/>
      <c r="B40" s="207"/>
      <c r="C40" s="207"/>
    </row>
    <row r="41" ht="12.75" customHeight="1" spans="1:3">
      <c r="A41" s="207"/>
      <c r="B41" s="207"/>
      <c r="C41" s="207"/>
    </row>
    <row r="42" ht="12.75" customHeight="1" spans="1:3">
      <c r="A42" s="207"/>
      <c r="B42" s="207"/>
      <c r="C42" s="207"/>
    </row>
    <row r="43" ht="12.75" customHeight="1" spans="1:3">
      <c r="A43" s="207"/>
      <c r="B43" s="207"/>
      <c r="C43" s="207"/>
    </row>
    <row r="44" ht="12.75" customHeight="1" spans="1:3">
      <c r="A44" s="207"/>
      <c r="B44" s="207"/>
      <c r="C44" s="207"/>
    </row>
    <row r="45" ht="12.75" customHeight="1" spans="1:3">
      <c r="A45" s="207"/>
      <c r="B45" s="207"/>
      <c r="C45" s="207"/>
    </row>
    <row r="46" ht="12.75" customHeight="1" spans="1:3">
      <c r="A46" s="207"/>
      <c r="B46" s="207"/>
      <c r="C46" s="207"/>
    </row>
    <row r="47" ht="12.75" customHeight="1" spans="1:3">
      <c r="A47" s="207"/>
      <c r="B47" s="207"/>
      <c r="C47" s="207"/>
    </row>
    <row r="48" ht="12.75" customHeight="1" spans="1:3">
      <c r="A48" s="207"/>
      <c r="B48" s="207"/>
      <c r="C48" s="207"/>
    </row>
    <row r="49" ht="12.75" customHeight="1" spans="1:3">
      <c r="A49" s="207"/>
      <c r="B49" s="207"/>
      <c r="C49" s="207"/>
    </row>
    <row r="50" ht="12.75" customHeight="1" spans="1:3">
      <c r="A50" s="207"/>
      <c r="B50" s="207"/>
      <c r="C50" s="207"/>
    </row>
    <row r="51" ht="12.75" customHeight="1" spans="1:3">
      <c r="A51" s="207"/>
      <c r="B51" s="207"/>
      <c r="C51" s="207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BBB59"/>
    <pageSetUpPr fitToPage="1"/>
  </sheetPr>
  <dimension ref="A1:Q1002"/>
  <sheetViews>
    <sheetView workbookViewId="0">
      <pane ySplit="4" topLeftCell="A5" activePane="bottomLeft" state="frozen"/>
      <selection/>
      <selection pane="bottomLeft" activeCell="H27" sqref="H27"/>
    </sheetView>
  </sheetViews>
  <sheetFormatPr defaultColWidth="14.4285714285714" defaultRowHeight="15" customHeight="1"/>
  <cols>
    <col min="1" max="1" width="5.85714285714286" customWidth="1"/>
    <col min="2" max="2" width="15" customWidth="1"/>
    <col min="3" max="3" width="22.1428571428571" customWidth="1"/>
    <col min="4" max="4" width="7.57142857142857" customWidth="1"/>
    <col min="5" max="5" width="7.42857142857143" customWidth="1"/>
    <col min="6" max="6" width="13.2857142857143" customWidth="1"/>
    <col min="7" max="7" width="10.4285714285714" customWidth="1"/>
    <col min="8" max="8" width="18.5714285714286" customWidth="1"/>
    <col min="9" max="9" width="6.28571428571429" customWidth="1"/>
    <col min="10" max="18" width="10.7142857142857" customWidth="1"/>
    <col min="19" max="19" width="14.5714285714286" customWidth="1"/>
    <col min="20" max="26" width="10.7142857142857" customWidth="1"/>
  </cols>
  <sheetData>
    <row r="1" ht="7.15" customHeight="1" spans="1:17">
      <c r="A1" s="57"/>
      <c r="B1" s="57"/>
      <c r="C1" s="58"/>
      <c r="D1" s="57"/>
      <c r="E1" s="60"/>
      <c r="F1" s="59"/>
      <c r="G1" s="59"/>
      <c r="H1" s="60"/>
      <c r="I1" s="1"/>
      <c r="J1" s="1"/>
      <c r="L1" s="1"/>
      <c r="N1" s="1"/>
      <c r="Q1" t="str">
        <f>C1&amp;"-"&amp;G1</f>
        <v>-</v>
      </c>
    </row>
    <row r="2" ht="12.75" customHeight="1" spans="1:14">
      <c r="A2" s="57"/>
      <c r="B2" s="57"/>
      <c r="C2" s="58"/>
      <c r="D2" s="57"/>
      <c r="E2" s="60"/>
      <c r="F2" s="59"/>
      <c r="G2" s="59"/>
      <c r="H2" s="59"/>
      <c r="I2" s="60"/>
      <c r="J2" s="1"/>
      <c r="L2" s="1"/>
      <c r="N2" s="1"/>
    </row>
    <row r="3" ht="12.75" customHeight="1" spans="1:9">
      <c r="A3" s="57"/>
      <c r="B3" s="57"/>
      <c r="C3" s="61" t="s">
        <v>4</v>
      </c>
      <c r="D3" s="57"/>
      <c r="E3" s="60"/>
      <c r="F3" s="62"/>
      <c r="G3" s="62"/>
      <c r="H3" s="62" t="s">
        <v>9</v>
      </c>
      <c r="I3" s="60"/>
    </row>
    <row r="4" ht="12.75" customHeight="1" spans="1:10">
      <c r="A4" s="63" t="s">
        <v>197</v>
      </c>
      <c r="B4" s="64" t="s">
        <v>198</v>
      </c>
      <c r="C4" s="63" t="s">
        <v>57</v>
      </c>
      <c r="D4" s="63" t="s">
        <v>58</v>
      </c>
      <c r="E4" s="63" t="s">
        <v>197</v>
      </c>
      <c r="F4" s="65" t="s">
        <v>198</v>
      </c>
      <c r="G4" s="144" t="s">
        <v>199</v>
      </c>
      <c r="H4" s="63" t="s">
        <v>57</v>
      </c>
      <c r="I4" s="111" t="s">
        <v>58</v>
      </c>
      <c r="J4" s="178"/>
    </row>
    <row r="5" ht="12.75" customHeight="1" spans="1:9">
      <c r="A5" s="66">
        <v>1</v>
      </c>
      <c r="B5" s="145"/>
      <c r="C5" s="146"/>
      <c r="D5" s="147"/>
      <c r="E5" s="148">
        <v>1</v>
      </c>
      <c r="F5" s="149"/>
      <c r="G5" s="149"/>
      <c r="H5" s="149"/>
      <c r="I5" s="149"/>
    </row>
    <row r="6" ht="12.75" customHeight="1" spans="1:9">
      <c r="A6" s="66">
        <v>2</v>
      </c>
      <c r="B6" s="145"/>
      <c r="C6" s="146"/>
      <c r="D6" s="147"/>
      <c r="E6" s="148">
        <v>2</v>
      </c>
      <c r="F6" s="149"/>
      <c r="G6" s="149"/>
      <c r="H6" s="149"/>
      <c r="I6" s="149"/>
    </row>
    <row r="7" ht="12.75" customHeight="1" spans="1:9">
      <c r="A7" s="66">
        <v>3</v>
      </c>
      <c r="B7" s="145"/>
      <c r="C7" s="146"/>
      <c r="D7" s="147"/>
      <c r="E7" s="148">
        <v>3</v>
      </c>
      <c r="F7" s="149"/>
      <c r="G7" s="149"/>
      <c r="H7" s="149"/>
      <c r="I7" s="149"/>
    </row>
    <row r="8" ht="12.75" customHeight="1" spans="1:9">
      <c r="A8" s="66">
        <v>4</v>
      </c>
      <c r="B8" s="145"/>
      <c r="C8" s="150"/>
      <c r="D8" s="151"/>
      <c r="E8" s="148">
        <v>4</v>
      </c>
      <c r="F8" s="149"/>
      <c r="G8" s="149"/>
      <c r="H8" s="149"/>
      <c r="I8" s="149"/>
    </row>
    <row r="9" ht="12.75" customHeight="1" spans="1:9">
      <c r="A9" s="66">
        <v>5</v>
      </c>
      <c r="B9" s="145"/>
      <c r="C9" s="152"/>
      <c r="D9" s="147"/>
      <c r="E9" s="148">
        <v>5</v>
      </c>
      <c r="F9" s="149"/>
      <c r="G9" s="149"/>
      <c r="H9" s="149"/>
      <c r="I9" s="149"/>
    </row>
    <row r="10" ht="12.75" customHeight="1" spans="1:9">
      <c r="A10" s="66">
        <v>6</v>
      </c>
      <c r="B10" s="153"/>
      <c r="C10" s="152"/>
      <c r="D10" s="147"/>
      <c r="E10" s="148">
        <v>6</v>
      </c>
      <c r="F10" s="149"/>
      <c r="G10" s="149"/>
      <c r="H10" s="149"/>
      <c r="I10" s="149"/>
    </row>
    <row r="11" ht="12.75" customHeight="1" spans="1:9">
      <c r="A11" s="66">
        <v>7</v>
      </c>
      <c r="B11" s="153"/>
      <c r="C11" s="146"/>
      <c r="D11" s="147"/>
      <c r="E11" s="148">
        <v>7</v>
      </c>
      <c r="F11" s="149"/>
      <c r="G11" s="149"/>
      <c r="H11" s="149"/>
      <c r="I11" s="149"/>
    </row>
    <row r="12" ht="12.75" customHeight="1" spans="1:9">
      <c r="A12" s="66">
        <v>8</v>
      </c>
      <c r="B12" s="145"/>
      <c r="C12" s="146"/>
      <c r="D12" s="147"/>
      <c r="E12" s="148">
        <v>8</v>
      </c>
      <c r="F12" s="149"/>
      <c r="G12" s="149"/>
      <c r="H12" s="149"/>
      <c r="I12" s="149"/>
    </row>
    <row r="13" ht="12.75" customHeight="1" spans="1:9">
      <c r="A13" s="66">
        <v>9</v>
      </c>
      <c r="B13" s="145"/>
      <c r="C13" s="146"/>
      <c r="D13" s="147"/>
      <c r="E13" s="148">
        <v>9</v>
      </c>
      <c r="F13" s="149"/>
      <c r="G13" s="149"/>
      <c r="H13" s="149"/>
      <c r="I13" s="149"/>
    </row>
    <row r="14" ht="12.75" customHeight="1" spans="1:9">
      <c r="A14" s="66">
        <v>10</v>
      </c>
      <c r="B14" s="145"/>
      <c r="C14" s="146"/>
      <c r="D14" s="147"/>
      <c r="E14" s="148">
        <v>10</v>
      </c>
      <c r="F14" s="149"/>
      <c r="G14" s="149"/>
      <c r="H14" s="149"/>
      <c r="I14" s="149"/>
    </row>
    <row r="15" ht="12.75" customHeight="1" spans="1:9">
      <c r="A15" s="66">
        <v>11</v>
      </c>
      <c r="B15" s="145"/>
      <c r="C15" s="146"/>
      <c r="D15" s="147"/>
      <c r="E15" s="148">
        <v>11</v>
      </c>
      <c r="F15" s="149"/>
      <c r="G15" s="149"/>
      <c r="H15" s="149"/>
      <c r="I15" s="149"/>
    </row>
    <row r="16" ht="12.75" customHeight="1" spans="1:9">
      <c r="A16" s="66">
        <v>12</v>
      </c>
      <c r="B16" s="145"/>
      <c r="C16" s="154"/>
      <c r="D16" s="151"/>
      <c r="E16" s="148">
        <v>12</v>
      </c>
      <c r="F16" s="149"/>
      <c r="G16" s="149"/>
      <c r="H16" s="149"/>
      <c r="I16" s="149"/>
    </row>
    <row r="17" ht="12.75" customHeight="1" spans="1:9">
      <c r="A17" s="66">
        <v>13</v>
      </c>
      <c r="B17" s="145"/>
      <c r="C17" s="146"/>
      <c r="D17" s="147"/>
      <c r="E17" s="148">
        <v>13</v>
      </c>
      <c r="F17" s="149"/>
      <c r="G17" s="149"/>
      <c r="H17" s="149"/>
      <c r="I17" s="149"/>
    </row>
    <row r="18" ht="12.75" customHeight="1" spans="1:9">
      <c r="A18" s="66">
        <v>14</v>
      </c>
      <c r="B18" s="145"/>
      <c r="C18" s="146"/>
      <c r="D18" s="147"/>
      <c r="E18" s="148">
        <v>14</v>
      </c>
      <c r="F18" s="149"/>
      <c r="G18" s="149"/>
      <c r="H18" s="149"/>
      <c r="I18" s="149"/>
    </row>
    <row r="19" ht="12.75" customHeight="1" spans="1:9">
      <c r="A19" s="66">
        <v>15</v>
      </c>
      <c r="B19" s="145"/>
      <c r="C19" s="146"/>
      <c r="D19" s="147"/>
      <c r="E19" s="148">
        <v>15</v>
      </c>
      <c r="F19" s="149"/>
      <c r="G19" s="149"/>
      <c r="H19" s="149"/>
      <c r="I19" s="149"/>
    </row>
    <row r="20" ht="12.75" customHeight="1" spans="1:9">
      <c r="A20" s="66">
        <v>16</v>
      </c>
      <c r="B20" s="145"/>
      <c r="C20" s="146"/>
      <c r="D20" s="147"/>
      <c r="E20" s="148">
        <v>16</v>
      </c>
      <c r="F20" s="149"/>
      <c r="G20" s="149"/>
      <c r="H20" s="149"/>
      <c r="I20" s="149"/>
    </row>
    <row r="21" ht="12.75" customHeight="1" spans="1:9">
      <c r="A21" s="66">
        <v>17</v>
      </c>
      <c r="B21" s="145"/>
      <c r="C21" s="146"/>
      <c r="D21" s="147"/>
      <c r="E21" s="148">
        <v>17</v>
      </c>
      <c r="F21" s="149"/>
      <c r="G21" s="149"/>
      <c r="H21" s="149"/>
      <c r="I21" s="149"/>
    </row>
    <row r="22" ht="12.75" customHeight="1" spans="1:9">
      <c r="A22" s="66">
        <v>18</v>
      </c>
      <c r="B22" s="145"/>
      <c r="C22" s="150"/>
      <c r="D22" s="151"/>
      <c r="E22" s="148">
        <v>18</v>
      </c>
      <c r="F22" s="149"/>
      <c r="G22" s="149"/>
      <c r="H22" s="149"/>
      <c r="I22" s="149"/>
    </row>
    <row r="23" ht="12.75" customHeight="1" spans="1:9">
      <c r="A23" s="66">
        <v>19</v>
      </c>
      <c r="B23" s="145"/>
      <c r="C23" s="146"/>
      <c r="D23" s="147"/>
      <c r="E23" s="148">
        <v>19</v>
      </c>
      <c r="F23" s="149"/>
      <c r="G23" s="149"/>
      <c r="H23" s="149"/>
      <c r="I23" s="149"/>
    </row>
    <row r="24" ht="12.75" customHeight="1" spans="1:9">
      <c r="A24" s="66">
        <v>20</v>
      </c>
      <c r="B24" s="145"/>
      <c r="C24" s="146"/>
      <c r="D24" s="155"/>
      <c r="E24" s="148">
        <v>20</v>
      </c>
      <c r="F24" s="149"/>
      <c r="G24" s="149"/>
      <c r="H24" s="149"/>
      <c r="I24" s="149"/>
    </row>
    <row r="25" ht="12.75" customHeight="1" spans="1:9">
      <c r="A25" s="66">
        <v>21</v>
      </c>
      <c r="B25" s="145"/>
      <c r="C25" s="154"/>
      <c r="D25" s="151"/>
      <c r="E25" s="148">
        <v>21</v>
      </c>
      <c r="F25" s="149"/>
      <c r="G25" s="149"/>
      <c r="H25" s="149"/>
      <c r="I25" s="149"/>
    </row>
    <row r="26" ht="12.75" customHeight="1" spans="1:9">
      <c r="A26" s="66">
        <v>22</v>
      </c>
      <c r="B26" s="145"/>
      <c r="C26" s="146"/>
      <c r="D26" s="147"/>
      <c r="E26" s="148">
        <v>22</v>
      </c>
      <c r="F26" s="149"/>
      <c r="G26" s="149"/>
      <c r="H26" s="149"/>
      <c r="I26" s="149"/>
    </row>
    <row r="27" ht="12.75" customHeight="1" spans="1:9">
      <c r="A27" s="66">
        <v>23</v>
      </c>
      <c r="B27" s="145"/>
      <c r="C27" s="146"/>
      <c r="D27" s="147"/>
      <c r="E27" s="148">
        <v>23</v>
      </c>
      <c r="F27" s="149"/>
      <c r="G27" s="149"/>
      <c r="H27" s="149"/>
      <c r="I27" s="149"/>
    </row>
    <row r="28" ht="12.75" customHeight="1" spans="1:9">
      <c r="A28" s="66">
        <v>24</v>
      </c>
      <c r="B28" s="145"/>
      <c r="C28" s="152"/>
      <c r="D28" s="151"/>
      <c r="E28" s="148">
        <v>24</v>
      </c>
      <c r="F28" s="149"/>
      <c r="G28" s="149"/>
      <c r="H28" s="149"/>
      <c r="I28" s="149"/>
    </row>
    <row r="29" ht="12.75" customHeight="1" spans="1:9">
      <c r="A29" s="66">
        <v>25</v>
      </c>
      <c r="B29" s="145"/>
      <c r="C29" s="146"/>
      <c r="D29" s="147"/>
      <c r="E29" s="148">
        <v>25</v>
      </c>
      <c r="F29" s="149"/>
      <c r="G29" s="149"/>
      <c r="H29" s="149"/>
      <c r="I29" s="149"/>
    </row>
    <row r="30" ht="12.75" customHeight="1" spans="1:9">
      <c r="A30" s="66">
        <v>26</v>
      </c>
      <c r="B30" s="145"/>
      <c r="C30" s="146"/>
      <c r="D30" s="147"/>
      <c r="E30" s="148">
        <v>26</v>
      </c>
      <c r="F30" s="149"/>
      <c r="G30" s="149"/>
      <c r="H30" s="149"/>
      <c r="I30" s="149"/>
    </row>
    <row r="31" ht="12.75" customHeight="1" spans="1:9">
      <c r="A31" s="66">
        <v>27</v>
      </c>
      <c r="B31" s="145"/>
      <c r="C31" s="146"/>
      <c r="D31" s="147"/>
      <c r="E31" s="148">
        <v>27</v>
      </c>
      <c r="F31" s="149"/>
      <c r="G31" s="149"/>
      <c r="H31" s="149"/>
      <c r="I31" s="149"/>
    </row>
    <row r="32" ht="12.75" customHeight="1" spans="1:9">
      <c r="A32" s="66">
        <v>28</v>
      </c>
      <c r="B32" s="145"/>
      <c r="C32" s="152"/>
      <c r="D32" s="151"/>
      <c r="E32" s="148">
        <v>28</v>
      </c>
      <c r="F32" s="149"/>
      <c r="G32" s="149"/>
      <c r="H32" s="149"/>
      <c r="I32" s="149"/>
    </row>
    <row r="33" ht="12.75" customHeight="1" spans="1:9">
      <c r="A33" s="66">
        <v>29</v>
      </c>
      <c r="B33" s="145"/>
      <c r="C33" s="146"/>
      <c r="D33" s="147"/>
      <c r="E33" s="148">
        <v>29</v>
      </c>
      <c r="F33" s="149"/>
      <c r="G33" s="149"/>
      <c r="H33" s="149"/>
      <c r="I33" s="149"/>
    </row>
    <row r="34" ht="12.75" customHeight="1" spans="1:9">
      <c r="A34" s="66">
        <v>30</v>
      </c>
      <c r="B34" s="145"/>
      <c r="C34" s="152"/>
      <c r="D34" s="151"/>
      <c r="E34" s="148">
        <v>30</v>
      </c>
      <c r="F34" s="149"/>
      <c r="G34" s="149"/>
      <c r="H34" s="149"/>
      <c r="I34" s="149"/>
    </row>
    <row r="35" ht="12.75" customHeight="1" spans="1:9">
      <c r="A35" s="66">
        <v>31</v>
      </c>
      <c r="B35" s="145"/>
      <c r="C35" s="146"/>
      <c r="D35" s="147"/>
      <c r="E35" s="148">
        <v>31</v>
      </c>
      <c r="F35" s="149"/>
      <c r="G35" s="149"/>
      <c r="H35" s="149"/>
      <c r="I35" s="149"/>
    </row>
    <row r="36" ht="12.75" customHeight="1" spans="1:9">
      <c r="A36" s="66">
        <v>32</v>
      </c>
      <c r="B36" s="145"/>
      <c r="C36" s="146"/>
      <c r="D36" s="147"/>
      <c r="E36" s="148">
        <v>32</v>
      </c>
      <c r="F36" s="149"/>
      <c r="G36" s="149"/>
      <c r="H36" s="149"/>
      <c r="I36" s="149"/>
    </row>
    <row r="37" ht="12.75" customHeight="1" spans="1:9">
      <c r="A37" s="66">
        <v>33</v>
      </c>
      <c r="B37" s="145"/>
      <c r="C37" s="146"/>
      <c r="D37" s="147"/>
      <c r="E37" s="148">
        <v>33</v>
      </c>
      <c r="F37" s="149"/>
      <c r="G37" s="149"/>
      <c r="H37" s="149"/>
      <c r="I37" s="149"/>
    </row>
    <row r="38" ht="12.75" customHeight="1" spans="1:9">
      <c r="A38" s="66">
        <v>34</v>
      </c>
      <c r="B38" s="145"/>
      <c r="C38" s="146"/>
      <c r="D38" s="147"/>
      <c r="E38" s="148">
        <v>34</v>
      </c>
      <c r="F38" s="149"/>
      <c r="G38" s="149"/>
      <c r="H38" s="149"/>
      <c r="I38" s="149"/>
    </row>
    <row r="39" ht="12.75" customHeight="1" spans="1:9">
      <c r="A39" s="66">
        <v>35</v>
      </c>
      <c r="B39" s="145"/>
      <c r="C39" s="152"/>
      <c r="D39" s="156"/>
      <c r="E39" s="148">
        <v>35</v>
      </c>
      <c r="F39" s="157"/>
      <c r="G39" s="157"/>
      <c r="H39" s="157"/>
      <c r="I39" s="157"/>
    </row>
    <row r="40" ht="12.75" customHeight="1" spans="1:9">
      <c r="A40" s="66">
        <v>36</v>
      </c>
      <c r="B40" s="145"/>
      <c r="C40" s="146"/>
      <c r="D40" s="147"/>
      <c r="E40" s="148">
        <v>36</v>
      </c>
      <c r="F40" s="158"/>
      <c r="G40" s="158"/>
      <c r="H40" s="159"/>
      <c r="I40" s="179"/>
    </row>
    <row r="41" ht="12.75" customHeight="1" spans="1:9">
      <c r="A41" s="66">
        <v>37</v>
      </c>
      <c r="B41" s="145"/>
      <c r="C41" s="146"/>
      <c r="D41" s="147"/>
      <c r="E41" s="148">
        <v>37</v>
      </c>
      <c r="F41" s="158"/>
      <c r="G41" s="158"/>
      <c r="H41" s="159"/>
      <c r="I41" s="179"/>
    </row>
    <row r="42" ht="12.75" customHeight="1" spans="1:9">
      <c r="A42" s="66">
        <v>38</v>
      </c>
      <c r="B42" s="145"/>
      <c r="C42" s="152"/>
      <c r="D42" s="151"/>
      <c r="E42" s="148">
        <v>38</v>
      </c>
      <c r="F42" s="158"/>
      <c r="G42" s="158"/>
      <c r="H42" s="159"/>
      <c r="I42" s="179"/>
    </row>
    <row r="43" ht="12.75" customHeight="1" spans="1:9">
      <c r="A43" s="66">
        <v>39</v>
      </c>
      <c r="B43" s="145"/>
      <c r="C43" s="146"/>
      <c r="D43" s="147"/>
      <c r="E43" s="148">
        <v>39</v>
      </c>
      <c r="F43" s="158"/>
      <c r="G43" s="158"/>
      <c r="H43" s="159"/>
      <c r="I43" s="179"/>
    </row>
    <row r="44" ht="12.75" customHeight="1" spans="1:9">
      <c r="A44" s="66">
        <v>40</v>
      </c>
      <c r="B44" s="145"/>
      <c r="C44" s="146"/>
      <c r="D44" s="147"/>
      <c r="E44" s="148">
        <v>40</v>
      </c>
      <c r="F44" s="158"/>
      <c r="G44" s="158"/>
      <c r="H44" s="159"/>
      <c r="I44" s="179"/>
    </row>
    <row r="45" ht="12.75" customHeight="1" spans="1:9">
      <c r="A45" s="66">
        <v>41</v>
      </c>
      <c r="B45" s="145"/>
      <c r="C45" s="150"/>
      <c r="D45" s="151"/>
      <c r="E45" s="148">
        <v>41</v>
      </c>
      <c r="F45" s="158"/>
      <c r="G45" s="158"/>
      <c r="H45" s="159"/>
      <c r="I45" s="179"/>
    </row>
    <row r="46" ht="12.75" customHeight="1" spans="1:9">
      <c r="A46" s="66">
        <v>42</v>
      </c>
      <c r="B46" s="145"/>
      <c r="C46" s="160"/>
      <c r="D46" s="156"/>
      <c r="E46" s="148">
        <v>42</v>
      </c>
      <c r="F46" s="158"/>
      <c r="G46" s="158"/>
      <c r="H46" s="159"/>
      <c r="I46" s="179"/>
    </row>
    <row r="47" ht="12.75" customHeight="1" spans="1:9">
      <c r="A47" s="66">
        <v>43</v>
      </c>
      <c r="B47" s="145"/>
      <c r="C47" s="146"/>
      <c r="D47" s="147"/>
      <c r="E47" s="148">
        <v>43</v>
      </c>
      <c r="F47" s="161"/>
      <c r="G47" s="161"/>
      <c r="H47" s="162"/>
      <c r="I47" s="180"/>
    </row>
    <row r="48" ht="12.75" customHeight="1" spans="1:9">
      <c r="A48" s="66">
        <v>44</v>
      </c>
      <c r="B48" s="163"/>
      <c r="C48" s="164"/>
      <c r="D48" s="165"/>
      <c r="E48" s="148">
        <v>44</v>
      </c>
      <c r="F48" s="166"/>
      <c r="G48" s="166"/>
      <c r="H48" s="167"/>
      <c r="I48" s="181"/>
    </row>
    <row r="49" ht="12.75" customHeight="1" spans="1:9">
      <c r="A49" s="66">
        <v>45</v>
      </c>
      <c r="B49" s="168"/>
      <c r="C49" s="169"/>
      <c r="D49" s="170"/>
      <c r="E49" s="148">
        <v>45</v>
      </c>
      <c r="F49" s="166"/>
      <c r="G49" s="166"/>
      <c r="H49" s="167"/>
      <c r="I49" s="181"/>
    </row>
    <row r="50" ht="12.75" customHeight="1" spans="1:9">
      <c r="A50" s="66">
        <v>46</v>
      </c>
      <c r="B50" s="168"/>
      <c r="C50" s="169"/>
      <c r="D50" s="170"/>
      <c r="E50" s="148">
        <v>46</v>
      </c>
      <c r="F50" s="166"/>
      <c r="G50" s="166"/>
      <c r="H50" s="167"/>
      <c r="I50" s="181"/>
    </row>
    <row r="51" ht="12.75" customHeight="1" spans="1:9">
      <c r="A51" s="66">
        <v>47</v>
      </c>
      <c r="B51" s="168"/>
      <c r="C51" s="169"/>
      <c r="D51" s="170"/>
      <c r="E51" s="148">
        <v>47</v>
      </c>
      <c r="F51" s="166"/>
      <c r="G51" s="166"/>
      <c r="H51" s="167"/>
      <c r="I51" s="181"/>
    </row>
    <row r="52" ht="12.75" customHeight="1" spans="1:9">
      <c r="A52" s="66">
        <v>48</v>
      </c>
      <c r="B52" s="168"/>
      <c r="C52" s="169"/>
      <c r="D52" s="170"/>
      <c r="E52" s="148">
        <v>48</v>
      </c>
      <c r="F52" s="166"/>
      <c r="G52" s="166"/>
      <c r="H52" s="167"/>
      <c r="I52" s="181"/>
    </row>
    <row r="53" ht="12.75" customHeight="1" spans="1:9">
      <c r="A53" s="66">
        <v>49</v>
      </c>
      <c r="B53" s="168"/>
      <c r="C53" s="169"/>
      <c r="D53" s="170"/>
      <c r="E53" s="148">
        <v>49</v>
      </c>
      <c r="F53" s="166"/>
      <c r="G53" s="166"/>
      <c r="H53" s="167"/>
      <c r="I53" s="181"/>
    </row>
    <row r="54" ht="12.75" customHeight="1" spans="1:9">
      <c r="A54" s="66">
        <v>50</v>
      </c>
      <c r="B54" s="168"/>
      <c r="C54" s="169"/>
      <c r="D54" s="170"/>
      <c r="E54" s="148">
        <v>50</v>
      </c>
      <c r="F54" s="166"/>
      <c r="G54" s="166"/>
      <c r="H54" s="167"/>
      <c r="I54" s="181"/>
    </row>
    <row r="55" ht="12.75" customHeight="1" spans="1:9">
      <c r="A55" s="66">
        <v>51</v>
      </c>
      <c r="B55" s="168"/>
      <c r="C55" s="169"/>
      <c r="D55" s="170"/>
      <c r="E55" s="148">
        <v>51</v>
      </c>
      <c r="F55" s="166"/>
      <c r="G55" s="166"/>
      <c r="H55" s="167"/>
      <c r="I55" s="181"/>
    </row>
    <row r="56" ht="12.75" customHeight="1" spans="1:9">
      <c r="A56" s="66">
        <v>52</v>
      </c>
      <c r="B56" s="168"/>
      <c r="C56" s="169"/>
      <c r="D56" s="170"/>
      <c r="E56" s="148">
        <v>52</v>
      </c>
      <c r="F56" s="166"/>
      <c r="G56" s="166"/>
      <c r="H56" s="167"/>
      <c r="I56" s="181"/>
    </row>
    <row r="57" ht="12.75" customHeight="1" spans="1:9">
      <c r="A57" s="66">
        <v>53</v>
      </c>
      <c r="B57" s="168"/>
      <c r="C57" s="169"/>
      <c r="D57" s="171"/>
      <c r="E57" s="148">
        <v>53</v>
      </c>
      <c r="F57" s="166"/>
      <c r="G57" s="166"/>
      <c r="H57" s="167"/>
      <c r="I57" s="181"/>
    </row>
    <row r="58" ht="12.75" customHeight="1" spans="1:9">
      <c r="A58" s="66">
        <v>54</v>
      </c>
      <c r="B58" s="168"/>
      <c r="C58" s="169"/>
      <c r="D58" s="171"/>
      <c r="E58" s="148">
        <v>54</v>
      </c>
      <c r="F58" s="166"/>
      <c r="G58" s="166"/>
      <c r="H58" s="167"/>
      <c r="I58" s="181"/>
    </row>
    <row r="59" ht="12.75" customHeight="1" spans="1:9">
      <c r="A59" s="66">
        <v>55</v>
      </c>
      <c r="B59" s="172"/>
      <c r="C59" s="173"/>
      <c r="D59" s="171"/>
      <c r="E59" s="148">
        <v>55</v>
      </c>
      <c r="F59" s="166"/>
      <c r="G59" s="166"/>
      <c r="H59" s="167"/>
      <c r="I59" s="181"/>
    </row>
    <row r="60" ht="12.75" customHeight="1" spans="1:9">
      <c r="A60" s="66">
        <v>56</v>
      </c>
      <c r="B60" s="172"/>
      <c r="C60" s="173"/>
      <c r="D60" s="171"/>
      <c r="E60" s="148">
        <v>56</v>
      </c>
      <c r="F60" s="166"/>
      <c r="G60" s="166"/>
      <c r="H60" s="167"/>
      <c r="I60" s="181"/>
    </row>
    <row r="61" ht="12.75" customHeight="1" spans="1:13">
      <c r="A61" s="66">
        <v>57</v>
      </c>
      <c r="B61" s="172"/>
      <c r="C61" s="173"/>
      <c r="D61" s="171"/>
      <c r="E61" s="148">
        <v>57</v>
      </c>
      <c r="F61" s="174"/>
      <c r="G61" s="166"/>
      <c r="H61" s="175"/>
      <c r="I61" s="182"/>
      <c r="M61" s="183"/>
    </row>
    <row r="62" ht="12.75" customHeight="1" spans="1:13">
      <c r="A62" s="66">
        <v>58</v>
      </c>
      <c r="B62" s="172"/>
      <c r="C62" s="173"/>
      <c r="D62" s="171"/>
      <c r="E62" s="148">
        <v>58</v>
      </c>
      <c r="F62" s="174"/>
      <c r="G62" s="166"/>
      <c r="H62" s="175"/>
      <c r="I62" s="182"/>
      <c r="M62" s="183"/>
    </row>
    <row r="63" ht="12.75" customHeight="1" spans="1:13">
      <c r="A63" s="66">
        <v>59</v>
      </c>
      <c r="B63" s="172"/>
      <c r="C63" s="173"/>
      <c r="D63" s="171"/>
      <c r="E63" s="148">
        <v>59</v>
      </c>
      <c r="F63" s="176"/>
      <c r="G63" s="166"/>
      <c r="H63" s="177"/>
      <c r="I63" s="182"/>
      <c r="M63" s="184"/>
    </row>
    <row r="64" ht="12.75" customHeight="1" spans="1:9">
      <c r="A64" s="66">
        <v>60</v>
      </c>
      <c r="B64" s="172"/>
      <c r="C64" s="173"/>
      <c r="D64" s="171"/>
      <c r="E64" s="148">
        <v>60</v>
      </c>
      <c r="F64" s="158"/>
      <c r="G64" s="158"/>
      <c r="H64" s="159"/>
      <c r="I64" s="185"/>
    </row>
    <row r="65" ht="12.75" customHeight="1" spans="1:9">
      <c r="A65" s="66">
        <v>61</v>
      </c>
      <c r="B65" s="172"/>
      <c r="C65" s="173"/>
      <c r="D65" s="171"/>
      <c r="E65" s="148">
        <v>61</v>
      </c>
      <c r="F65" s="186"/>
      <c r="G65" s="186"/>
      <c r="H65" s="187"/>
      <c r="I65" s="185"/>
    </row>
    <row r="66" ht="12.75" customHeight="1" spans="1:9">
      <c r="A66" s="66">
        <v>62</v>
      </c>
      <c r="B66" s="172"/>
      <c r="C66" s="188"/>
      <c r="D66" s="189"/>
      <c r="E66" s="190">
        <v>62</v>
      </c>
      <c r="F66" s="191"/>
      <c r="G66" s="192"/>
      <c r="H66" s="193"/>
      <c r="I66" s="202"/>
    </row>
    <row r="67" ht="12.75" customHeight="1" spans="1:9">
      <c r="A67" s="66">
        <v>63</v>
      </c>
      <c r="B67" s="172"/>
      <c r="C67" s="188"/>
      <c r="D67" s="189"/>
      <c r="E67" s="148">
        <v>63</v>
      </c>
      <c r="F67" s="191"/>
      <c r="G67" s="192"/>
      <c r="H67" s="193"/>
      <c r="I67" s="202"/>
    </row>
    <row r="68" ht="12.75" customHeight="1" spans="1:9">
      <c r="A68" s="66">
        <v>64</v>
      </c>
      <c r="B68" s="172"/>
      <c r="C68" s="188"/>
      <c r="D68" s="189"/>
      <c r="E68" s="148">
        <v>64</v>
      </c>
      <c r="F68" s="192"/>
      <c r="G68" s="192"/>
      <c r="H68" s="193"/>
      <c r="I68" s="202"/>
    </row>
    <row r="69" ht="12.75" customHeight="1" spans="1:9">
      <c r="A69" s="66">
        <v>65</v>
      </c>
      <c r="B69" s="172"/>
      <c r="C69" s="188"/>
      <c r="D69" s="189"/>
      <c r="E69" s="148">
        <v>65</v>
      </c>
      <c r="F69" s="192"/>
      <c r="G69" s="192"/>
      <c r="H69" s="193"/>
      <c r="I69" s="202"/>
    </row>
    <row r="70" ht="12.75" customHeight="1" spans="1:9">
      <c r="A70" s="66">
        <v>66</v>
      </c>
      <c r="B70" s="172"/>
      <c r="C70" s="188"/>
      <c r="D70" s="189"/>
      <c r="E70" s="148">
        <v>66</v>
      </c>
      <c r="F70" s="192"/>
      <c r="G70" s="192"/>
      <c r="H70" s="193"/>
      <c r="I70" s="202"/>
    </row>
    <row r="71" ht="12.75" customHeight="1" spans="1:9">
      <c r="A71" s="66">
        <v>67</v>
      </c>
      <c r="B71" s="172"/>
      <c r="C71" s="188"/>
      <c r="D71" s="189"/>
      <c r="E71" s="148">
        <v>67</v>
      </c>
      <c r="F71" s="192"/>
      <c r="G71" s="192"/>
      <c r="H71" s="193"/>
      <c r="I71" s="202"/>
    </row>
    <row r="72" ht="12.75" customHeight="1" spans="1:9">
      <c r="A72" s="66">
        <v>68</v>
      </c>
      <c r="B72" s="172"/>
      <c r="C72" s="188"/>
      <c r="D72" s="189"/>
      <c r="E72" s="148">
        <v>68</v>
      </c>
      <c r="F72" s="192"/>
      <c r="G72" s="192"/>
      <c r="H72" s="193"/>
      <c r="I72" s="202"/>
    </row>
    <row r="73" ht="12.75" customHeight="1" spans="1:9">
      <c r="A73" s="66">
        <v>69</v>
      </c>
      <c r="B73" s="172"/>
      <c r="C73" s="188"/>
      <c r="D73" s="189"/>
      <c r="E73" s="148">
        <v>69</v>
      </c>
      <c r="F73" s="192"/>
      <c r="G73" s="192"/>
      <c r="H73" s="193"/>
      <c r="I73" s="202"/>
    </row>
    <row r="74" ht="12.75" customHeight="1" spans="1:9">
      <c r="A74" s="66">
        <v>70</v>
      </c>
      <c r="B74" s="172"/>
      <c r="C74" s="188"/>
      <c r="D74" s="189"/>
      <c r="E74" s="148">
        <v>70</v>
      </c>
      <c r="F74" s="192"/>
      <c r="G74" s="192"/>
      <c r="H74" s="193"/>
      <c r="I74" s="202"/>
    </row>
    <row r="75" ht="12.75" customHeight="1" spans="1:9">
      <c r="A75" s="66">
        <v>71</v>
      </c>
      <c r="B75" s="172"/>
      <c r="C75" s="188"/>
      <c r="D75" s="189"/>
      <c r="E75" s="148">
        <v>71</v>
      </c>
      <c r="F75" s="192"/>
      <c r="G75" s="192"/>
      <c r="H75" s="193"/>
      <c r="I75" s="202"/>
    </row>
    <row r="76" ht="12.75" customHeight="1" spans="1:9">
      <c r="A76" s="66">
        <v>72</v>
      </c>
      <c r="B76" s="172"/>
      <c r="C76" s="188"/>
      <c r="D76" s="189"/>
      <c r="E76" s="148">
        <v>72</v>
      </c>
      <c r="F76" s="192"/>
      <c r="G76" s="192"/>
      <c r="H76" s="193"/>
      <c r="I76" s="202"/>
    </row>
    <row r="77" ht="12.75" customHeight="1" spans="1:9">
      <c r="A77" s="66">
        <v>73</v>
      </c>
      <c r="B77" s="172"/>
      <c r="C77" s="194"/>
      <c r="D77" s="195"/>
      <c r="E77" s="148">
        <v>73</v>
      </c>
      <c r="F77" s="196"/>
      <c r="G77" s="196"/>
      <c r="H77" s="197"/>
      <c r="I77" s="203"/>
    </row>
    <row r="78" ht="12.75" customHeight="1" spans="1:9">
      <c r="A78" s="66">
        <v>74</v>
      </c>
      <c r="B78" s="172"/>
      <c r="C78" s="194"/>
      <c r="D78" s="195"/>
      <c r="E78" s="148">
        <v>74</v>
      </c>
      <c r="F78" s="196"/>
      <c r="G78" s="196"/>
      <c r="H78" s="197"/>
      <c r="I78" s="203"/>
    </row>
    <row r="79" ht="12.75" customHeight="1" spans="1:9">
      <c r="A79" s="66">
        <v>75</v>
      </c>
      <c r="B79" s="172"/>
      <c r="C79" s="194"/>
      <c r="D79" s="195"/>
      <c r="E79" s="148">
        <v>75</v>
      </c>
      <c r="F79" s="196"/>
      <c r="G79" s="196"/>
      <c r="H79" s="197"/>
      <c r="I79" s="203"/>
    </row>
    <row r="80" ht="12.75" customHeight="1" spans="1:9">
      <c r="A80" s="66">
        <v>76</v>
      </c>
      <c r="B80" s="172"/>
      <c r="C80" s="194"/>
      <c r="D80" s="195"/>
      <c r="E80" s="148">
        <v>76</v>
      </c>
      <c r="F80" s="196"/>
      <c r="G80" s="196"/>
      <c r="H80" s="197"/>
      <c r="I80" s="203"/>
    </row>
    <row r="81" ht="12.75" customHeight="1" spans="1:9">
      <c r="A81" s="66">
        <v>77</v>
      </c>
      <c r="B81" s="172"/>
      <c r="C81" s="194"/>
      <c r="D81" s="195"/>
      <c r="E81" s="148">
        <v>77</v>
      </c>
      <c r="F81" s="196"/>
      <c r="G81" s="196"/>
      <c r="H81" s="197"/>
      <c r="I81" s="203"/>
    </row>
    <row r="82" ht="12.75" customHeight="1" spans="1:9">
      <c r="A82" s="66">
        <v>78</v>
      </c>
      <c r="B82" s="172"/>
      <c r="C82" s="194"/>
      <c r="D82" s="195"/>
      <c r="E82" s="148">
        <v>78</v>
      </c>
      <c r="F82" s="196"/>
      <c r="G82" s="196"/>
      <c r="H82" s="197"/>
      <c r="I82" s="203"/>
    </row>
    <row r="83" ht="12.75" customHeight="1" spans="1:9">
      <c r="A83" s="66">
        <v>79</v>
      </c>
      <c r="B83" s="172"/>
      <c r="C83" s="194"/>
      <c r="D83" s="195"/>
      <c r="E83" s="148">
        <v>79</v>
      </c>
      <c r="F83" s="196"/>
      <c r="G83" s="196"/>
      <c r="H83" s="197"/>
      <c r="I83" s="203"/>
    </row>
    <row r="84" ht="12.75" customHeight="1" spans="1:9">
      <c r="A84" s="66">
        <v>80</v>
      </c>
      <c r="B84" s="198"/>
      <c r="C84" s="194"/>
      <c r="D84" s="195"/>
      <c r="E84" s="148">
        <v>80</v>
      </c>
      <c r="F84" s="196"/>
      <c r="G84" s="196"/>
      <c r="H84" s="197"/>
      <c r="I84" s="203"/>
    </row>
    <row r="85" ht="12.75" customHeight="1" spans="1:9">
      <c r="A85" s="12"/>
      <c r="B85" s="12"/>
      <c r="C85" s="199"/>
      <c r="D85" s="200"/>
      <c r="E85" s="12"/>
      <c r="F85" s="201"/>
      <c r="G85" s="201"/>
      <c r="H85" s="201"/>
      <c r="I85" s="52"/>
    </row>
    <row r="86" ht="12.75" customHeight="1" spans="1:8">
      <c r="A86" s="12"/>
      <c r="B86" s="12"/>
      <c r="C86" s="199"/>
      <c r="D86" s="200"/>
      <c r="E86" s="12"/>
      <c r="F86" s="199"/>
      <c r="G86" s="199"/>
      <c r="H86" s="199"/>
    </row>
    <row r="87" ht="12.75" customHeight="1" spans="1:8">
      <c r="A87" s="12"/>
      <c r="B87" s="12"/>
      <c r="C87" s="199"/>
      <c r="D87" s="200"/>
      <c r="E87" s="12"/>
      <c r="F87" s="199"/>
      <c r="G87" s="199"/>
      <c r="H87" s="199"/>
    </row>
    <row r="88" ht="12.75" customHeight="1" spans="1:8">
      <c r="A88" s="12"/>
      <c r="B88" s="12"/>
      <c r="C88" s="199"/>
      <c r="D88" s="200"/>
      <c r="E88" s="12"/>
      <c r="F88" s="199"/>
      <c r="G88" s="199"/>
      <c r="H88" s="199"/>
    </row>
    <row r="89" ht="12.75" customHeight="1" spans="1:8">
      <c r="A89" s="12"/>
      <c r="B89" s="12"/>
      <c r="C89" s="199"/>
      <c r="D89" s="200"/>
      <c r="E89" s="12"/>
      <c r="F89" s="199"/>
      <c r="G89" s="199"/>
      <c r="H89" s="199"/>
    </row>
    <row r="90" ht="12.75" customHeight="1" spans="1:8">
      <c r="A90" s="12"/>
      <c r="B90" s="12"/>
      <c r="C90" s="199"/>
      <c r="D90" s="200"/>
      <c r="E90" s="12"/>
      <c r="F90" s="199"/>
      <c r="G90" s="199"/>
      <c r="H90" s="199"/>
    </row>
    <row r="91" ht="12.75" customHeight="1" spans="1:8">
      <c r="A91" s="12"/>
      <c r="B91" s="12"/>
      <c r="C91" s="199"/>
      <c r="D91" s="200"/>
      <c r="E91" s="12"/>
      <c r="F91" s="199"/>
      <c r="G91" s="199"/>
      <c r="H91" s="199"/>
    </row>
    <row r="92" ht="12.75" customHeight="1" spans="1:8">
      <c r="A92" s="12"/>
      <c r="B92" s="12"/>
      <c r="C92" s="199"/>
      <c r="D92" s="200"/>
      <c r="E92" s="12"/>
      <c r="F92" s="199"/>
      <c r="G92" s="199"/>
      <c r="H92" s="199"/>
    </row>
    <row r="93" ht="12.75" customHeight="1" spans="5:5">
      <c r="E93" s="12"/>
    </row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sheetProtection algorithmName="SHA-512" hashValue="OGn9Yda6+fFHa1o+Qv5DLptnFGLH7aDk236VB8/yaTPb1EmksGkfGVnJuiK7ryyTr5yK/iWeWLwtfYeSRphYxg==" saltValue="vhyswkEq45JDf3fhwbHk6w==" spinCount="100000" sheet="1" selectLockedCells="1" objects="1"/>
  <pageMargins left="0.7" right="0.7" top="0.75" bottom="0.75" header="0" footer="0"/>
  <pageSetup paperSize="1" scale="4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0999786370433668"/>
  </sheetPr>
  <dimension ref="A1:N109"/>
  <sheetViews>
    <sheetView workbookViewId="0">
      <selection activeCell="E20" sqref="E20"/>
    </sheetView>
  </sheetViews>
  <sheetFormatPr defaultColWidth="9.14285714285714" defaultRowHeight="22" customHeight="1"/>
  <cols>
    <col min="1" max="2" width="13.4285714285714" customWidth="1"/>
    <col min="3" max="3" width="16.2857142857143" customWidth="1"/>
    <col min="4" max="4" width="2.28571428571429" customWidth="1"/>
    <col min="5" max="5" width="17.1428571428571" customWidth="1"/>
    <col min="6" max="6" width="9.42857142857143" customWidth="1"/>
    <col min="7" max="7" width="15.7809523809524" customWidth="1"/>
    <col min="9" max="9" width="23.1428571428571" customWidth="1"/>
    <col min="10" max="10" width="39.2857142857143" customWidth="1"/>
    <col min="11" max="11" width="9.14285714285714" customWidth="1"/>
    <col min="12" max="12" width="15.7142857142857" customWidth="1"/>
  </cols>
  <sheetData>
    <row r="1" customHeight="1" spans="1:14">
      <c r="A1" s="132" t="s">
        <v>198</v>
      </c>
      <c r="B1" s="132" t="s">
        <v>200</v>
      </c>
      <c r="C1" s="132" t="s">
        <v>201</v>
      </c>
      <c r="D1" s="133"/>
      <c r="E1" s="134" t="s">
        <v>202</v>
      </c>
      <c r="F1" s="132" t="s">
        <v>58</v>
      </c>
      <c r="G1" s="135" t="s">
        <v>203</v>
      </c>
      <c r="H1" s="21"/>
      <c r="I1" s="132" t="s">
        <v>204</v>
      </c>
      <c r="J1" s="132"/>
      <c r="K1" s="133"/>
      <c r="L1" s="134"/>
      <c r="M1" s="132"/>
      <c r="N1" s="135"/>
    </row>
    <row r="2" customHeight="1" spans="1:12">
      <c r="A2" s="49" t="e">
        <f>'League Play Report'!D16</f>
        <v>#N/A</v>
      </c>
      <c r="B2" s="50" t="str">
        <f>IFERROR(LEFT(I2,FIND(" ",I2,1)-1),"")</f>
        <v/>
      </c>
      <c r="C2" s="136" t="str">
        <f>IFERROR(RIGHT(I2,LEN(I2)-FIND(" ",I2,1)),"")</f>
        <v/>
      </c>
      <c r="D2" s="49"/>
      <c r="E2" s="49" t="str">
        <f t="shared" ref="E2:E7" si="0">IF(I2="","","VISITING TEAM")</f>
        <v/>
      </c>
      <c r="F2" s="49" t="str">
        <f>'League Play Report'!G16</f>
        <v/>
      </c>
      <c r="G2" s="49" t="str">
        <f>IF('League Play Report'!E16="F","Front",IF('League Play Report'!E16="M","Middle","Back"))</f>
        <v>Back</v>
      </c>
      <c r="H2" s="50"/>
      <c r="I2" s="49" t="str">
        <f>'League Play Report'!F16</f>
        <v/>
      </c>
      <c r="L2" s="21"/>
    </row>
    <row r="3" customHeight="1" spans="1:12">
      <c r="A3" s="49" t="e">
        <f>'League Play Report'!D17</f>
        <v>#N/A</v>
      </c>
      <c r="B3" s="50" t="str">
        <f t="shared" ref="B3:B41" si="1">IFERROR(LEFT(I3,FIND(" ",I3,1)-1),"")</f>
        <v/>
      </c>
      <c r="C3" s="136" t="str">
        <f t="shared" ref="C3:C34" si="2">IFERROR(RIGHT(I3,LEN(I3)-FIND(" ",I3,1)),"")</f>
        <v/>
      </c>
      <c r="D3" s="49"/>
      <c r="E3" s="49" t="str">
        <f t="shared" si="0"/>
        <v/>
      </c>
      <c r="F3" s="49" t="str">
        <f>'League Play Report'!G17</f>
        <v/>
      </c>
      <c r="G3" s="49" t="str">
        <f>IF('League Play Report'!E17="F","Front",IF('League Play Report'!E17="M","Middle","Back"))</f>
        <v>Back</v>
      </c>
      <c r="H3" s="50"/>
      <c r="I3" s="49" t="str">
        <f>'League Play Report'!F17</f>
        <v/>
      </c>
      <c r="J3" s="52"/>
      <c r="L3" s="21"/>
    </row>
    <row r="4" customHeight="1" spans="1:12">
      <c r="A4" s="49" t="e">
        <f>'League Play Report'!Q16</f>
        <v>#N/A</v>
      </c>
      <c r="B4" s="50" t="str">
        <f t="shared" si="1"/>
        <v/>
      </c>
      <c r="C4" s="136" t="str">
        <f t="shared" si="2"/>
        <v/>
      </c>
      <c r="D4" s="49"/>
      <c r="E4" s="49" t="str">
        <f t="shared" ref="E4:E9" si="3">IF(I4="","","HOME TEAM")</f>
        <v/>
      </c>
      <c r="F4" s="49" t="str">
        <f>'League Play Report'!T16</f>
        <v/>
      </c>
      <c r="G4" s="49" t="str">
        <f>IF('League Play Report'!R16="F","Front",IF('League Play Report'!R16="M","Middle","Back"))</f>
        <v>Back</v>
      </c>
      <c r="H4" s="50"/>
      <c r="I4" s="49" t="str">
        <f>'League Play Report'!S16</f>
        <v/>
      </c>
      <c r="J4" s="52"/>
      <c r="L4" s="21"/>
    </row>
    <row r="5" customHeight="1" spans="1:12">
      <c r="A5" s="49" t="e">
        <f>'League Play Report'!Q17</f>
        <v>#N/A</v>
      </c>
      <c r="B5" s="50" t="str">
        <f t="shared" si="1"/>
        <v/>
      </c>
      <c r="C5" s="136" t="str">
        <f t="shared" si="2"/>
        <v/>
      </c>
      <c r="D5" s="49"/>
      <c r="E5" s="49" t="str">
        <f t="shared" si="3"/>
        <v/>
      </c>
      <c r="F5" s="49" t="str">
        <f>'League Play Report'!T17</f>
        <v/>
      </c>
      <c r="G5" s="49" t="str">
        <f>IF('League Play Report'!R17="F","Front",IF('League Play Report'!R17="M","Middle","Back"))</f>
        <v>Back</v>
      </c>
      <c r="H5" s="50"/>
      <c r="I5" s="49" t="str">
        <f>'League Play Report'!S17</f>
        <v/>
      </c>
      <c r="J5" s="52"/>
      <c r="L5" s="21"/>
    </row>
    <row r="6" customHeight="1" spans="1:12">
      <c r="A6" s="49" t="e">
        <f>'League Play Report'!D18</f>
        <v>#N/A</v>
      </c>
      <c r="B6" s="50" t="str">
        <f t="shared" si="1"/>
        <v/>
      </c>
      <c r="C6" s="136" t="str">
        <f t="shared" si="2"/>
        <v/>
      </c>
      <c r="D6" s="49"/>
      <c r="E6" s="49" t="str">
        <f t="shared" si="0"/>
        <v/>
      </c>
      <c r="F6" s="49" t="str">
        <f>'League Play Report'!G18</f>
        <v/>
      </c>
      <c r="G6" s="49" t="str">
        <f>IF('League Play Report'!E18="F","Front",IF('League Play Report'!E18="M","Middle","Back"))</f>
        <v>Back</v>
      </c>
      <c r="H6" s="50"/>
      <c r="I6" s="49" t="str">
        <f>'League Play Report'!F18</f>
        <v/>
      </c>
      <c r="J6" s="137" t="str">
        <f>IFERROR(RIGHT(P6,LEN(P6)-FIND(" ",P6,1)),"")</f>
        <v/>
      </c>
      <c r="L6" s="21"/>
    </row>
    <row r="7" customHeight="1" spans="1:12">
      <c r="A7" s="49" t="e">
        <f>'League Play Report'!D19</f>
        <v>#N/A</v>
      </c>
      <c r="B7" s="50" t="str">
        <f t="shared" si="1"/>
        <v/>
      </c>
      <c r="C7" s="136" t="str">
        <f t="shared" si="2"/>
        <v/>
      </c>
      <c r="D7" s="49"/>
      <c r="E7" s="49" t="str">
        <f t="shared" si="0"/>
        <v/>
      </c>
      <c r="F7" s="49" t="str">
        <f>'League Play Report'!G19</f>
        <v/>
      </c>
      <c r="G7" s="49" t="str">
        <f>IF('League Play Report'!E19="F","Front",IF('League Play Report'!E19="M","Middle","Back"))</f>
        <v>Back</v>
      </c>
      <c r="H7" s="50"/>
      <c r="I7" s="49" t="str">
        <f>'League Play Report'!F19</f>
        <v/>
      </c>
      <c r="J7" s="137"/>
      <c r="L7" s="21"/>
    </row>
    <row r="8" customHeight="1" spans="1:12">
      <c r="A8" s="49" t="e">
        <f>'League Play Report'!Q18</f>
        <v>#N/A</v>
      </c>
      <c r="B8" s="50" t="str">
        <f t="shared" si="1"/>
        <v/>
      </c>
      <c r="C8" s="136" t="str">
        <f t="shared" si="2"/>
        <v/>
      </c>
      <c r="D8" s="49"/>
      <c r="E8" s="49" t="str">
        <f t="shared" si="3"/>
        <v/>
      </c>
      <c r="F8" s="49" t="str">
        <f>'League Play Report'!T18</f>
        <v/>
      </c>
      <c r="G8" s="49" t="str">
        <f>IF('League Play Report'!R18="F","Front",IF('League Play Report'!R18="M","Middle","Back"))</f>
        <v>Back</v>
      </c>
      <c r="H8" s="50"/>
      <c r="I8" s="49" t="str">
        <f>'League Play Report'!S18</f>
        <v/>
      </c>
      <c r="J8" s="138" t="s">
        <v>205</v>
      </c>
      <c r="L8" s="21"/>
    </row>
    <row r="9" customHeight="1" spans="1:12">
      <c r="A9" s="49" t="e">
        <f>'League Play Report'!Q19</f>
        <v>#N/A</v>
      </c>
      <c r="B9" s="50" t="str">
        <f t="shared" si="1"/>
        <v/>
      </c>
      <c r="C9" s="136" t="str">
        <f t="shared" si="2"/>
        <v/>
      </c>
      <c r="D9" s="49"/>
      <c r="E9" s="49" t="str">
        <f t="shared" si="3"/>
        <v/>
      </c>
      <c r="F9" s="49" t="str">
        <f>'League Play Report'!T19</f>
        <v/>
      </c>
      <c r="G9" s="49" t="str">
        <f>IF('League Play Report'!R19="F","Front",IF('League Play Report'!R19="M","Middle","Back"))</f>
        <v>Back</v>
      </c>
      <c r="H9" s="50"/>
      <c r="I9" s="49" t="str">
        <f>'League Play Report'!S19</f>
        <v/>
      </c>
      <c r="J9" s="138" t="s">
        <v>206</v>
      </c>
      <c r="L9" s="21"/>
    </row>
    <row r="10" customHeight="1" spans="1:12">
      <c r="A10" s="49" t="e">
        <f>'League Play Report'!D20</f>
        <v>#N/A</v>
      </c>
      <c r="B10" s="50" t="str">
        <f t="shared" si="1"/>
        <v/>
      </c>
      <c r="C10" s="136" t="str">
        <f t="shared" si="2"/>
        <v/>
      </c>
      <c r="D10" s="49"/>
      <c r="E10" s="49" t="str">
        <f t="shared" ref="E10:E15" si="4">IF(I10="","","VISITING TEAM")</f>
        <v/>
      </c>
      <c r="F10" s="49" t="str">
        <f>'League Play Report'!G20</f>
        <v/>
      </c>
      <c r="G10" s="49" t="str">
        <f>IF('League Play Report'!E20="F","Front",IF('League Play Report'!E20="M","Middle","Back"))</f>
        <v>Back</v>
      </c>
      <c r="H10" s="50"/>
      <c r="I10" s="49" t="str">
        <f>'League Play Report'!F20</f>
        <v/>
      </c>
      <c r="J10" s="139" t="s">
        <v>207</v>
      </c>
      <c r="L10" s="21"/>
    </row>
    <row r="11" customHeight="1" spans="1:12">
      <c r="A11" s="49" t="e">
        <f>'League Play Report'!D21</f>
        <v>#N/A</v>
      </c>
      <c r="B11" s="50" t="str">
        <f t="shared" si="1"/>
        <v/>
      </c>
      <c r="C11" s="136" t="str">
        <f t="shared" si="2"/>
        <v/>
      </c>
      <c r="D11" s="49"/>
      <c r="E11" s="49" t="str">
        <f t="shared" si="4"/>
        <v/>
      </c>
      <c r="F11" s="49" t="str">
        <f>'League Play Report'!G21</f>
        <v/>
      </c>
      <c r="G11" s="49" t="str">
        <f>IF('League Play Report'!E21="F","Front",IF('League Play Report'!E21="M","Middle","Back"))</f>
        <v>Back</v>
      </c>
      <c r="H11" s="50"/>
      <c r="I11" s="49" t="str">
        <f>'League Play Report'!F21</f>
        <v/>
      </c>
      <c r="J11" s="138" t="s">
        <v>208</v>
      </c>
      <c r="L11" s="21"/>
    </row>
    <row r="12" customHeight="1" spans="1:12">
      <c r="A12" s="49" t="e">
        <f>'League Play Report'!Q20</f>
        <v>#N/A</v>
      </c>
      <c r="B12" s="50" t="str">
        <f t="shared" si="1"/>
        <v/>
      </c>
      <c r="C12" s="136" t="str">
        <f t="shared" si="2"/>
        <v/>
      </c>
      <c r="D12" s="49"/>
      <c r="E12" s="49" t="str">
        <f t="shared" ref="E12:E17" si="5">IF(I12="","","HOME TEAM")</f>
        <v/>
      </c>
      <c r="F12" s="49" t="str">
        <f>'League Play Report'!T20</f>
        <v/>
      </c>
      <c r="G12" s="49" t="str">
        <f>IF('League Play Report'!R20="F","Front",IF('League Play Report'!R20="M","Middle","Back"))</f>
        <v>Back</v>
      </c>
      <c r="H12" s="50"/>
      <c r="I12" s="49" t="str">
        <f>'League Play Report'!S20</f>
        <v/>
      </c>
      <c r="J12" s="138" t="s">
        <v>209</v>
      </c>
      <c r="L12" s="21"/>
    </row>
    <row r="13" customHeight="1" spans="1:12">
      <c r="A13" s="49" t="e">
        <f>'League Play Report'!Q21</f>
        <v>#N/A</v>
      </c>
      <c r="B13" s="50" t="str">
        <f t="shared" si="1"/>
        <v/>
      </c>
      <c r="C13" s="136" t="str">
        <f t="shared" si="2"/>
        <v/>
      </c>
      <c r="D13" s="49"/>
      <c r="E13" s="49" t="str">
        <f t="shared" si="5"/>
        <v/>
      </c>
      <c r="F13" s="49" t="str">
        <f>'League Play Report'!T21</f>
        <v/>
      </c>
      <c r="G13" s="49" t="str">
        <f>IF('League Play Report'!R21="F","Front",IF('League Play Report'!R21="M","Middle","Back"))</f>
        <v>Back</v>
      </c>
      <c r="H13" s="50"/>
      <c r="I13" s="49" t="str">
        <f>'League Play Report'!S21</f>
        <v/>
      </c>
      <c r="J13" s="52"/>
      <c r="L13" s="21"/>
    </row>
    <row r="14" customHeight="1" spans="1:12">
      <c r="A14" s="49" t="e">
        <f>'League Play Report'!D22</f>
        <v>#N/A</v>
      </c>
      <c r="B14" s="50" t="str">
        <f t="shared" si="1"/>
        <v/>
      </c>
      <c r="C14" s="136" t="str">
        <f t="shared" si="2"/>
        <v/>
      </c>
      <c r="D14" s="49"/>
      <c r="E14" s="49" t="str">
        <f t="shared" si="4"/>
        <v/>
      </c>
      <c r="F14" s="49" t="str">
        <f>'League Play Report'!G22</f>
        <v/>
      </c>
      <c r="G14" s="49" t="str">
        <f>IF('League Play Report'!E22="F","Front",IF('League Play Report'!E22="M","Middle","Back"))</f>
        <v>Back</v>
      </c>
      <c r="H14" s="50"/>
      <c r="I14" s="49" t="str">
        <f>'League Play Report'!F22</f>
        <v/>
      </c>
      <c r="J14" s="140" t="s">
        <v>210</v>
      </c>
      <c r="L14" s="21"/>
    </row>
    <row r="15" customHeight="1" spans="1:12">
      <c r="A15" s="49" t="e">
        <f>'League Play Report'!D23</f>
        <v>#N/A</v>
      </c>
      <c r="B15" s="50" t="str">
        <f t="shared" si="1"/>
        <v/>
      </c>
      <c r="C15" s="136" t="str">
        <f t="shared" si="2"/>
        <v/>
      </c>
      <c r="D15" s="49"/>
      <c r="E15" s="49" t="str">
        <f t="shared" si="4"/>
        <v/>
      </c>
      <c r="F15" s="49" t="str">
        <f>'League Play Report'!G23</f>
        <v/>
      </c>
      <c r="G15" s="49" t="str">
        <f>IF('League Play Report'!E23="F","Front",IF('League Play Report'!E23="M","Middle","Back"))</f>
        <v>Back</v>
      </c>
      <c r="H15" s="50"/>
      <c r="I15" s="49" t="str">
        <f>'League Play Report'!F23</f>
        <v/>
      </c>
      <c r="J15" s="52"/>
      <c r="L15" s="21"/>
    </row>
    <row r="16" customHeight="1" spans="1:12">
      <c r="A16" s="49" t="e">
        <f>'League Play Report'!Q22</f>
        <v>#N/A</v>
      </c>
      <c r="B16" s="50" t="str">
        <f t="shared" si="1"/>
        <v/>
      </c>
      <c r="C16" s="136" t="str">
        <f t="shared" si="2"/>
        <v/>
      </c>
      <c r="D16" s="49"/>
      <c r="E16" s="49" t="str">
        <f t="shared" si="5"/>
        <v/>
      </c>
      <c r="F16" s="49" t="str">
        <f>'League Play Report'!T22</f>
        <v/>
      </c>
      <c r="G16" s="49" t="str">
        <f>IF('League Play Report'!R22="F","Front",IF('League Play Report'!R22="M","Middle","Back"))</f>
        <v>Back</v>
      </c>
      <c r="H16" s="50"/>
      <c r="I16" s="49" t="str">
        <f>'League Play Report'!S22</f>
        <v/>
      </c>
      <c r="L16" s="21"/>
    </row>
    <row r="17" customHeight="1" spans="1:12">
      <c r="A17" s="49" t="e">
        <f>'League Play Report'!Q23</f>
        <v>#N/A</v>
      </c>
      <c r="B17" s="50" t="str">
        <f t="shared" si="1"/>
        <v/>
      </c>
      <c r="C17" s="136" t="str">
        <f t="shared" si="2"/>
        <v/>
      </c>
      <c r="D17" s="49"/>
      <c r="E17" s="49" t="str">
        <f t="shared" si="5"/>
        <v/>
      </c>
      <c r="F17" s="49" t="str">
        <f>'League Play Report'!T23</f>
        <v/>
      </c>
      <c r="G17" s="49" t="str">
        <f>IF('League Play Report'!R23="F","Front",IF('League Play Report'!R23="M","Middle","Back"))</f>
        <v>Back</v>
      </c>
      <c r="H17" s="50"/>
      <c r="I17" s="49" t="str">
        <f>'League Play Report'!S23</f>
        <v/>
      </c>
      <c r="J17" s="52"/>
      <c r="L17" s="21"/>
    </row>
    <row r="18" customHeight="1" spans="1:12">
      <c r="A18" s="49" t="e">
        <f>'League Play Report'!D24</f>
        <v>#N/A</v>
      </c>
      <c r="B18" s="50" t="str">
        <f t="shared" si="1"/>
        <v/>
      </c>
      <c r="C18" s="136" t="str">
        <f t="shared" si="2"/>
        <v/>
      </c>
      <c r="D18" s="49"/>
      <c r="E18" s="49" t="str">
        <f t="shared" ref="E18:E23" si="6">IF(I18="","","VISITING TEAM")</f>
        <v/>
      </c>
      <c r="F18" s="49" t="str">
        <f>'League Play Report'!G24</f>
        <v/>
      </c>
      <c r="G18" s="49" t="str">
        <f>IF('League Play Report'!E24="F","Front",IF('League Play Report'!E24="M","Middle","Back"))</f>
        <v>Back</v>
      </c>
      <c r="H18" s="50"/>
      <c r="I18" s="49" t="str">
        <f>'League Play Report'!F24</f>
        <v/>
      </c>
      <c r="J18" s="52"/>
      <c r="L18" s="21"/>
    </row>
    <row r="19" customHeight="1" spans="1:12">
      <c r="A19" s="49" t="e">
        <f>'League Play Report'!D25</f>
        <v>#N/A</v>
      </c>
      <c r="B19" s="50" t="str">
        <f t="shared" si="1"/>
        <v/>
      </c>
      <c r="C19" s="136" t="str">
        <f t="shared" si="2"/>
        <v/>
      </c>
      <c r="D19" s="49"/>
      <c r="E19" s="49" t="str">
        <f t="shared" si="6"/>
        <v/>
      </c>
      <c r="F19" s="49" t="str">
        <f>'League Play Report'!G25</f>
        <v/>
      </c>
      <c r="G19" s="49" t="str">
        <f>IF('League Play Report'!E25="F","Front",IF('League Play Report'!E25="M","Middle","Back"))</f>
        <v>Back</v>
      </c>
      <c r="H19" s="50"/>
      <c r="I19" s="49" t="str">
        <f>'League Play Report'!F25</f>
        <v/>
      </c>
      <c r="J19" s="52"/>
      <c r="L19" s="21"/>
    </row>
    <row r="20" customHeight="1" spans="1:12">
      <c r="A20" s="49" t="e">
        <f>'League Play Report'!Q24</f>
        <v>#N/A</v>
      </c>
      <c r="B20" s="50" t="str">
        <f t="shared" si="1"/>
        <v/>
      </c>
      <c r="C20" s="136" t="str">
        <f t="shared" si="2"/>
        <v/>
      </c>
      <c r="D20" s="49"/>
      <c r="E20" s="49" t="str">
        <f t="shared" ref="E20:E25" si="7">IF(I20="","","HOME TEAM")</f>
        <v/>
      </c>
      <c r="F20" s="49" t="str">
        <f>'League Play Report'!T24</f>
        <v/>
      </c>
      <c r="G20" s="49" t="str">
        <f>IF('League Play Report'!R24="F","Front",IF('League Play Report'!R24="M","Middle","Back"))</f>
        <v>Back</v>
      </c>
      <c r="H20" s="50"/>
      <c r="I20" s="49" t="str">
        <f>'League Play Report'!S24</f>
        <v/>
      </c>
      <c r="J20" s="52"/>
      <c r="L20" s="21"/>
    </row>
    <row r="21" customHeight="1" spans="1:12">
      <c r="A21" s="49" t="e">
        <f>'League Play Report'!Q25</f>
        <v>#N/A</v>
      </c>
      <c r="B21" s="50" t="str">
        <f t="shared" si="1"/>
        <v/>
      </c>
      <c r="C21" s="136" t="str">
        <f t="shared" si="2"/>
        <v/>
      </c>
      <c r="D21" s="49"/>
      <c r="E21" s="49" t="str">
        <f t="shared" si="7"/>
        <v/>
      </c>
      <c r="F21" s="49" t="str">
        <f>'League Play Report'!T25</f>
        <v/>
      </c>
      <c r="G21" s="49" t="str">
        <f>IF('League Play Report'!R25="F","Front",IF('League Play Report'!R25="M","Middle","Back"))</f>
        <v>Back</v>
      </c>
      <c r="H21" s="50"/>
      <c r="I21" s="49" t="str">
        <f>'League Play Report'!S25</f>
        <v/>
      </c>
      <c r="J21" s="52"/>
      <c r="L21" s="21"/>
    </row>
    <row r="22" customHeight="1" spans="1:14">
      <c r="A22" s="49" t="e">
        <f>'League Play Report'!D26</f>
        <v>#N/A</v>
      </c>
      <c r="B22" s="50" t="str">
        <f t="shared" si="1"/>
        <v/>
      </c>
      <c r="C22" s="136" t="str">
        <f t="shared" si="2"/>
        <v/>
      </c>
      <c r="D22" s="49"/>
      <c r="E22" s="49" t="str">
        <f t="shared" si="6"/>
        <v/>
      </c>
      <c r="F22" s="49" t="str">
        <f>'League Play Report'!G26</f>
        <v/>
      </c>
      <c r="G22" s="49" t="str">
        <f>IF('League Play Report'!E26="F","Front",IF('League Play Report'!E26="M","Middle","Back"))</f>
        <v>Back</v>
      </c>
      <c r="H22" s="50"/>
      <c r="I22" s="49" t="str">
        <f>'League Play Report'!F26</f>
        <v/>
      </c>
      <c r="K22" s="21"/>
      <c r="L22" s="21"/>
      <c r="M22" s="21"/>
      <c r="N22" s="21"/>
    </row>
    <row r="23" customHeight="1" spans="1:14">
      <c r="A23" s="49" t="e">
        <f>'League Play Report'!D27</f>
        <v>#N/A</v>
      </c>
      <c r="B23" s="50" t="str">
        <f t="shared" si="1"/>
        <v/>
      </c>
      <c r="C23" s="136" t="str">
        <f t="shared" si="2"/>
        <v/>
      </c>
      <c r="D23" s="49"/>
      <c r="E23" s="49" t="str">
        <f t="shared" si="6"/>
        <v/>
      </c>
      <c r="F23" s="49" t="str">
        <f>'League Play Report'!G27</f>
        <v/>
      </c>
      <c r="G23" s="49" t="str">
        <f>IF('League Play Report'!E27="F","Front",IF('League Play Report'!E27="M","Middle","Back"))</f>
        <v>Back</v>
      </c>
      <c r="H23" s="50"/>
      <c r="I23" s="49" t="str">
        <f>'League Play Report'!F27</f>
        <v/>
      </c>
      <c r="J23" s="141"/>
      <c r="K23" s="21"/>
      <c r="L23" s="21"/>
      <c r="M23" s="21"/>
      <c r="N23" s="21"/>
    </row>
    <row r="24" customHeight="1" spans="1:14">
      <c r="A24" s="49" t="e">
        <f>'League Play Report'!Q26</f>
        <v>#N/A</v>
      </c>
      <c r="B24" s="50" t="str">
        <f t="shared" si="1"/>
        <v/>
      </c>
      <c r="C24" s="136" t="str">
        <f t="shared" si="2"/>
        <v/>
      </c>
      <c r="D24" s="49"/>
      <c r="E24" s="49" t="str">
        <f t="shared" si="7"/>
        <v/>
      </c>
      <c r="F24" s="49" t="str">
        <f>'League Play Report'!T26</f>
        <v/>
      </c>
      <c r="G24" s="49" t="str">
        <f>IF('League Play Report'!R26="F","Front",IF('League Play Report'!R26="M","Middle","Back"))</f>
        <v>Back</v>
      </c>
      <c r="H24" s="50"/>
      <c r="I24" s="49" t="str">
        <f>'League Play Report'!S26</f>
        <v/>
      </c>
      <c r="J24" s="141"/>
      <c r="K24" s="21"/>
      <c r="L24" s="21"/>
      <c r="M24" s="21"/>
      <c r="N24" s="21"/>
    </row>
    <row r="25" customHeight="1" spans="1:14">
      <c r="A25" s="49" t="e">
        <f>'League Play Report'!Q27</f>
        <v>#N/A</v>
      </c>
      <c r="B25" s="50" t="str">
        <f t="shared" si="1"/>
        <v/>
      </c>
      <c r="C25" s="136" t="str">
        <f t="shared" si="2"/>
        <v/>
      </c>
      <c r="D25" s="49"/>
      <c r="E25" s="49" t="str">
        <f t="shared" si="7"/>
        <v/>
      </c>
      <c r="F25" s="49" t="str">
        <f>'League Play Report'!T27</f>
        <v/>
      </c>
      <c r="G25" s="49" t="str">
        <f>IF('League Play Report'!R27="F","Front",IF('League Play Report'!R27="M","Middle","Back"))</f>
        <v>Back</v>
      </c>
      <c r="H25" s="50"/>
      <c r="I25" s="49" t="str">
        <f>'League Play Report'!S27</f>
        <v/>
      </c>
      <c r="J25" s="141"/>
      <c r="K25" s="21"/>
      <c r="L25" s="21"/>
      <c r="M25" s="21"/>
      <c r="N25" s="21"/>
    </row>
    <row r="26" customHeight="1" spans="1:14">
      <c r="A26" s="49" t="e">
        <f>'League Play Report'!D28</f>
        <v>#N/A</v>
      </c>
      <c r="B26" s="50" t="str">
        <f t="shared" si="1"/>
        <v/>
      </c>
      <c r="C26" s="136" t="str">
        <f t="shared" si="2"/>
        <v/>
      </c>
      <c r="D26" s="49"/>
      <c r="E26" s="49" t="str">
        <f t="shared" ref="E26:E31" si="8">IF(I26="","","VISITING TEAM")</f>
        <v/>
      </c>
      <c r="F26" s="49" t="str">
        <f>'League Play Report'!G28</f>
        <v/>
      </c>
      <c r="G26" s="49" t="str">
        <f>IF('League Play Report'!E28="F","Front",IF('League Play Report'!E28="M","Middle","Back"))</f>
        <v>Back</v>
      </c>
      <c r="H26" s="50"/>
      <c r="I26" s="49" t="str">
        <f>'League Play Report'!F28</f>
        <v/>
      </c>
      <c r="J26" s="141"/>
      <c r="K26" s="21"/>
      <c r="L26" s="21"/>
      <c r="M26" s="21"/>
      <c r="N26" s="21"/>
    </row>
    <row r="27" customHeight="1" spans="1:14">
      <c r="A27" s="49" t="e">
        <f>'League Play Report'!D29</f>
        <v>#N/A</v>
      </c>
      <c r="B27" s="50" t="str">
        <f t="shared" si="1"/>
        <v/>
      </c>
      <c r="C27" s="136" t="str">
        <f t="shared" si="2"/>
        <v/>
      </c>
      <c r="D27" s="49"/>
      <c r="E27" s="49" t="str">
        <f t="shared" si="8"/>
        <v/>
      </c>
      <c r="F27" s="49" t="str">
        <f>'League Play Report'!G29</f>
        <v/>
      </c>
      <c r="G27" s="49" t="str">
        <f>IF('League Play Report'!E29="F","Front",IF('League Play Report'!E29="M","Middle","Back"))</f>
        <v>Back</v>
      </c>
      <c r="H27" s="50"/>
      <c r="I27" s="49" t="str">
        <f>'League Play Report'!F29</f>
        <v/>
      </c>
      <c r="J27" s="141"/>
      <c r="K27" s="21"/>
      <c r="L27" s="21"/>
      <c r="M27" s="21"/>
      <c r="N27" s="21"/>
    </row>
    <row r="28" customHeight="1" spans="1:14">
      <c r="A28" s="49" t="e">
        <f>'League Play Report'!Q28</f>
        <v>#N/A</v>
      </c>
      <c r="B28" s="50" t="str">
        <f t="shared" si="1"/>
        <v/>
      </c>
      <c r="C28" s="136" t="str">
        <f t="shared" si="2"/>
        <v/>
      </c>
      <c r="D28" s="49"/>
      <c r="E28" s="49" t="str">
        <f t="shared" ref="E28:E33" si="9">IF(I28="","","HOME TEAM")</f>
        <v/>
      </c>
      <c r="F28" s="49" t="str">
        <f>'League Play Report'!T28</f>
        <v/>
      </c>
      <c r="G28" s="49" t="str">
        <f>IF('League Play Report'!R28="F","Front",IF('League Play Report'!R28="M","Middle","Back"))</f>
        <v>Back</v>
      </c>
      <c r="H28" s="50"/>
      <c r="I28" s="49" t="str">
        <f>'League Play Report'!S28</f>
        <v/>
      </c>
      <c r="J28" s="141"/>
      <c r="K28" s="21"/>
      <c r="L28" s="21"/>
      <c r="M28" s="21"/>
      <c r="N28" s="21"/>
    </row>
    <row r="29" customHeight="1" spans="1:14">
      <c r="A29" s="49" t="e">
        <f>'League Play Report'!Q29</f>
        <v>#N/A</v>
      </c>
      <c r="B29" s="50" t="str">
        <f t="shared" si="1"/>
        <v/>
      </c>
      <c r="C29" s="136" t="str">
        <f t="shared" si="2"/>
        <v/>
      </c>
      <c r="D29" s="49"/>
      <c r="E29" s="49" t="str">
        <f t="shared" si="9"/>
        <v/>
      </c>
      <c r="F29" s="49" t="str">
        <f>'League Play Report'!T29</f>
        <v/>
      </c>
      <c r="G29" s="49" t="str">
        <f>IF('League Play Report'!R29="F","Front",IF('League Play Report'!R29="M","Middle","Back"))</f>
        <v>Back</v>
      </c>
      <c r="H29" s="50"/>
      <c r="I29" s="49" t="str">
        <f>'League Play Report'!S29</f>
        <v/>
      </c>
      <c r="J29" s="141"/>
      <c r="K29" s="21"/>
      <c r="L29" s="21"/>
      <c r="M29" s="21"/>
      <c r="N29" s="21"/>
    </row>
    <row r="30" customHeight="1" spans="1:14">
      <c r="A30" s="49" t="e">
        <f>'League Play Report'!D30</f>
        <v>#N/A</v>
      </c>
      <c r="B30" s="50" t="str">
        <f t="shared" si="1"/>
        <v/>
      </c>
      <c r="C30" s="136" t="str">
        <f t="shared" si="2"/>
        <v/>
      </c>
      <c r="D30" s="49"/>
      <c r="E30" s="49" t="str">
        <f t="shared" si="8"/>
        <v/>
      </c>
      <c r="F30" s="49" t="str">
        <f>'League Play Report'!G30</f>
        <v/>
      </c>
      <c r="G30" s="49" t="str">
        <f>IF('League Play Report'!E30="F","Front",IF('League Play Report'!E30="M","Middle","Back"))</f>
        <v>Back</v>
      </c>
      <c r="H30" s="50"/>
      <c r="I30" s="49" t="str">
        <f>'League Play Report'!F30</f>
        <v/>
      </c>
      <c r="K30" s="21"/>
      <c r="L30" s="21"/>
      <c r="M30" s="21"/>
      <c r="N30" s="21"/>
    </row>
    <row r="31" customHeight="1" spans="1:14">
      <c r="A31" s="49" t="e">
        <f>'League Play Report'!D31</f>
        <v>#N/A</v>
      </c>
      <c r="B31" s="50" t="str">
        <f t="shared" si="1"/>
        <v/>
      </c>
      <c r="C31" s="136" t="str">
        <f t="shared" si="2"/>
        <v/>
      </c>
      <c r="D31" s="49"/>
      <c r="E31" s="49" t="str">
        <f t="shared" si="8"/>
        <v/>
      </c>
      <c r="F31" s="49" t="str">
        <f>'League Play Report'!G31</f>
        <v/>
      </c>
      <c r="G31" s="49" t="str">
        <f>IF('League Play Report'!E31="F","Front",IF('League Play Report'!E31="M","Middle","Back"))</f>
        <v>Back</v>
      </c>
      <c r="H31" s="50"/>
      <c r="I31" s="49" t="str">
        <f>'League Play Report'!F31</f>
        <v/>
      </c>
      <c r="J31" s="21"/>
      <c r="K31" s="21"/>
      <c r="L31" s="21"/>
      <c r="M31" s="21"/>
      <c r="N31" s="21"/>
    </row>
    <row r="32" customHeight="1" spans="1:14">
      <c r="A32" s="49" t="e">
        <f>'League Play Report'!Q30</f>
        <v>#N/A</v>
      </c>
      <c r="B32" s="50" t="str">
        <f t="shared" si="1"/>
        <v/>
      </c>
      <c r="C32" s="136" t="str">
        <f t="shared" si="2"/>
        <v/>
      </c>
      <c r="D32" s="49"/>
      <c r="E32" s="49" t="str">
        <f t="shared" si="9"/>
        <v/>
      </c>
      <c r="F32" s="49" t="str">
        <f>'League Play Report'!T30</f>
        <v/>
      </c>
      <c r="G32" s="49" t="str">
        <f>IF('League Play Report'!R30="F","Front",IF('League Play Report'!R30="M","Middle","Back"))</f>
        <v>Back</v>
      </c>
      <c r="H32" s="50"/>
      <c r="I32" s="49" t="str">
        <f>'League Play Report'!S30</f>
        <v/>
      </c>
      <c r="J32" s="21"/>
      <c r="K32" s="21"/>
      <c r="L32" s="21"/>
      <c r="M32" s="21"/>
      <c r="N32" s="21"/>
    </row>
    <row r="33" customHeight="1" spans="1:14">
      <c r="A33" s="49" t="e">
        <f>'League Play Report'!Q31</f>
        <v>#N/A</v>
      </c>
      <c r="B33" s="50" t="str">
        <f t="shared" si="1"/>
        <v/>
      </c>
      <c r="C33" s="136" t="str">
        <f t="shared" si="2"/>
        <v/>
      </c>
      <c r="D33" s="49"/>
      <c r="E33" s="49" t="str">
        <f t="shared" si="9"/>
        <v/>
      </c>
      <c r="F33" s="49" t="str">
        <f>'League Play Report'!T31</f>
        <v/>
      </c>
      <c r="G33" s="49" t="str">
        <f>IF('League Play Report'!R31="F","Front",IF('League Play Report'!R31="M","Middle","Back"))</f>
        <v>Back</v>
      </c>
      <c r="H33" s="50"/>
      <c r="I33" s="49" t="str">
        <f>'League Play Report'!S31</f>
        <v/>
      </c>
      <c r="J33" s="21"/>
      <c r="K33" s="21"/>
      <c r="L33" s="21"/>
      <c r="M33" s="21"/>
      <c r="N33" s="21"/>
    </row>
    <row r="34" customHeight="1" spans="1:14">
      <c r="A34" s="49" t="e">
        <f>'League Play Report'!D32</f>
        <v>#N/A</v>
      </c>
      <c r="B34" s="50" t="str">
        <f t="shared" si="1"/>
        <v/>
      </c>
      <c r="C34" s="136" t="str">
        <f t="shared" si="2"/>
        <v/>
      </c>
      <c r="D34" s="49"/>
      <c r="E34" s="49" t="str">
        <f t="shared" ref="E34:E39" si="10">IF(I34="","","VISITING TEAM")</f>
        <v/>
      </c>
      <c r="F34" s="49" t="str">
        <f>'League Play Report'!G32</f>
        <v/>
      </c>
      <c r="G34" s="49" t="str">
        <f>IF('League Play Report'!E32="F","Front",IF('League Play Report'!E32="M","Middle","Back"))</f>
        <v>Back</v>
      </c>
      <c r="H34" s="50"/>
      <c r="I34" s="49" t="str">
        <f>'League Play Report'!F32</f>
        <v/>
      </c>
      <c r="J34" s="21"/>
      <c r="K34" s="21"/>
      <c r="L34" s="21"/>
      <c r="M34" s="21"/>
      <c r="N34" s="21"/>
    </row>
    <row r="35" customHeight="1" spans="1:14">
      <c r="A35" s="49" t="e">
        <f>'League Play Report'!D33</f>
        <v>#N/A</v>
      </c>
      <c r="B35" s="50" t="str">
        <f t="shared" si="1"/>
        <v/>
      </c>
      <c r="C35" s="136" t="str">
        <f t="shared" ref="C35:C48" si="11">IFERROR(RIGHT(I35,LEN(I35)-FIND(" ",I35,1)),"")</f>
        <v/>
      </c>
      <c r="D35" s="49"/>
      <c r="E35" s="49" t="str">
        <f t="shared" si="10"/>
        <v/>
      </c>
      <c r="F35" s="49" t="str">
        <f>'League Play Report'!G33</f>
        <v/>
      </c>
      <c r="G35" s="49" t="str">
        <f>IF('League Play Report'!E33="F","Front",IF('League Play Report'!E33="M","Middle","Back"))</f>
        <v>Back</v>
      </c>
      <c r="H35" s="50"/>
      <c r="I35" s="49" t="str">
        <f>'League Play Report'!F33</f>
        <v/>
      </c>
      <c r="J35" s="21"/>
      <c r="K35" s="21"/>
      <c r="L35" s="21"/>
      <c r="M35" s="21"/>
      <c r="N35" s="21"/>
    </row>
    <row r="36" customHeight="1" spans="1:14">
      <c r="A36" s="49" t="e">
        <f>'League Play Report'!Q32</f>
        <v>#N/A</v>
      </c>
      <c r="B36" s="50" t="str">
        <f t="shared" si="1"/>
        <v/>
      </c>
      <c r="C36" s="136" t="str">
        <f t="shared" si="11"/>
        <v/>
      </c>
      <c r="D36" s="49"/>
      <c r="E36" s="49" t="str">
        <f t="shared" ref="E36:E41" si="12">IF(I36="","","HOME TEAM")</f>
        <v/>
      </c>
      <c r="F36" s="49" t="str">
        <f>'League Play Report'!T32</f>
        <v/>
      </c>
      <c r="G36" s="49" t="str">
        <f>IF('League Play Report'!R32="F","Front",IF('League Play Report'!R32="M","Middle","Back"))</f>
        <v>Back</v>
      </c>
      <c r="H36" s="50"/>
      <c r="I36" s="49" t="str">
        <f>'League Play Report'!S32</f>
        <v/>
      </c>
      <c r="J36" s="21"/>
      <c r="K36" s="21"/>
      <c r="L36" s="21"/>
      <c r="M36" s="21"/>
      <c r="N36" s="21"/>
    </row>
    <row r="37" customHeight="1" spans="1:14">
      <c r="A37" s="49" t="e">
        <f>'League Play Report'!Q33</f>
        <v>#N/A</v>
      </c>
      <c r="B37" s="50" t="str">
        <f t="shared" si="1"/>
        <v/>
      </c>
      <c r="C37" s="136" t="str">
        <f t="shared" si="11"/>
        <v/>
      </c>
      <c r="D37" s="49"/>
      <c r="E37" s="49" t="str">
        <f t="shared" si="12"/>
        <v/>
      </c>
      <c r="F37" s="49" t="str">
        <f>'League Play Report'!T33</f>
        <v/>
      </c>
      <c r="G37" s="49" t="str">
        <f>IF('League Play Report'!R33="F","Front",IF('League Play Report'!R33="M","Middle","Back"))</f>
        <v>Back</v>
      </c>
      <c r="H37" s="50"/>
      <c r="I37" s="49" t="str">
        <f>'League Play Report'!S33</f>
        <v/>
      </c>
      <c r="J37" s="21"/>
      <c r="K37" s="21"/>
      <c r="L37" s="21"/>
      <c r="M37" s="21"/>
      <c r="N37" s="21"/>
    </row>
    <row r="38" customHeight="1" spans="1:14">
      <c r="A38" s="49" t="e">
        <f>'League Play Report'!D34</f>
        <v>#N/A</v>
      </c>
      <c r="B38" s="50" t="str">
        <f t="shared" si="1"/>
        <v/>
      </c>
      <c r="C38" s="136" t="str">
        <f t="shared" si="11"/>
        <v/>
      </c>
      <c r="D38" s="49"/>
      <c r="E38" s="49" t="str">
        <f t="shared" si="10"/>
        <v/>
      </c>
      <c r="F38" s="49" t="str">
        <f>'League Play Report'!G34</f>
        <v/>
      </c>
      <c r="G38" s="49" t="str">
        <f>IF('League Play Report'!E34="F","Front",IF('League Play Report'!E34="M","Middle","Back"))</f>
        <v>Back</v>
      </c>
      <c r="H38" s="50"/>
      <c r="I38" s="49" t="str">
        <f>'League Play Report'!F34</f>
        <v/>
      </c>
      <c r="J38" s="21"/>
      <c r="K38" s="21"/>
      <c r="L38" s="21"/>
      <c r="M38" s="21"/>
      <c r="N38" s="21"/>
    </row>
    <row r="39" customHeight="1" spans="1:14">
      <c r="A39" s="49" t="e">
        <f>'League Play Report'!D35</f>
        <v>#N/A</v>
      </c>
      <c r="B39" s="50" t="str">
        <f t="shared" si="1"/>
        <v/>
      </c>
      <c r="C39" s="136" t="str">
        <f t="shared" si="11"/>
        <v/>
      </c>
      <c r="D39" s="49"/>
      <c r="E39" s="49" t="str">
        <f t="shared" si="10"/>
        <v/>
      </c>
      <c r="F39" s="49" t="str">
        <f>'League Play Report'!G35</f>
        <v/>
      </c>
      <c r="G39" s="49" t="str">
        <f>IF('League Play Report'!E35="F","Front",IF('League Play Report'!E35="M","Middle","Back"))</f>
        <v>Back</v>
      </c>
      <c r="H39" s="50"/>
      <c r="I39" s="49" t="str">
        <f>'League Play Report'!F35</f>
        <v/>
      </c>
      <c r="J39" s="21"/>
      <c r="K39" s="21"/>
      <c r="L39" s="21"/>
      <c r="M39" s="21"/>
      <c r="N39" s="21"/>
    </row>
    <row r="40" customHeight="1" spans="1:14">
      <c r="A40" s="49" t="e">
        <f>'League Play Report'!Q34</f>
        <v>#N/A</v>
      </c>
      <c r="B40" s="50" t="str">
        <f t="shared" si="1"/>
        <v/>
      </c>
      <c r="C40" s="136" t="str">
        <f t="shared" si="11"/>
        <v/>
      </c>
      <c r="D40" s="49"/>
      <c r="E40" s="49" t="str">
        <f t="shared" si="12"/>
        <v/>
      </c>
      <c r="F40" s="49" t="str">
        <f>'League Play Report'!T34</f>
        <v/>
      </c>
      <c r="G40" s="49" t="str">
        <f>IF('League Play Report'!R34="F","Front",IF('League Play Report'!R34="M","Middle","Back"))</f>
        <v>Back</v>
      </c>
      <c r="H40" s="50"/>
      <c r="I40" s="49" t="str">
        <f>'League Play Report'!S34</f>
        <v/>
      </c>
      <c r="J40" s="21"/>
      <c r="K40" s="21"/>
      <c r="L40" s="21"/>
      <c r="M40" s="21"/>
      <c r="N40" s="21"/>
    </row>
    <row r="41" customHeight="1" spans="1:14">
      <c r="A41" s="49" t="e">
        <f>'League Play Report'!Q35</f>
        <v>#N/A</v>
      </c>
      <c r="B41" s="50" t="str">
        <f t="shared" si="1"/>
        <v/>
      </c>
      <c r="C41" s="136" t="str">
        <f t="shared" si="11"/>
        <v/>
      </c>
      <c r="D41" s="49"/>
      <c r="E41" s="49" t="str">
        <f t="shared" si="12"/>
        <v/>
      </c>
      <c r="F41" s="49" t="str">
        <f>'League Play Report'!T35</f>
        <v/>
      </c>
      <c r="G41" s="49" t="str">
        <f>IF('League Play Report'!R35="F","Front",IF('League Play Report'!R35="M","Middle","Back"))</f>
        <v>Back</v>
      </c>
      <c r="H41" s="50"/>
      <c r="I41" s="49" t="str">
        <f>'League Play Report'!S35</f>
        <v/>
      </c>
      <c r="J41" s="21"/>
      <c r="K41" s="21"/>
      <c r="L41" s="21"/>
      <c r="M41" s="21"/>
      <c r="N41" s="21"/>
    </row>
    <row r="42" customHeight="1" spans="1:14">
      <c r="A42" s="49" t="e">
        <f>'League Play Report'!D36</f>
        <v>#N/A</v>
      </c>
      <c r="B42" s="50" t="str">
        <f t="shared" ref="B42:B77" si="13">IFERROR(LEFT(I42,FIND(" ",I42,1)-1),"")</f>
        <v/>
      </c>
      <c r="C42" s="136" t="str">
        <f t="shared" si="11"/>
        <v/>
      </c>
      <c r="D42" s="49"/>
      <c r="E42" s="49" t="str">
        <f t="shared" ref="E42:E47" si="14">IF(I42="","","VISITING TEAM")</f>
        <v/>
      </c>
      <c r="F42" s="49" t="str">
        <f>'League Play Report'!G36</f>
        <v/>
      </c>
      <c r="G42" s="49" t="str">
        <f>IF('League Play Report'!E36="F","Front",IF('League Play Report'!E36="M","Middle","Back"))</f>
        <v>Back</v>
      </c>
      <c r="H42" s="50"/>
      <c r="I42" s="49" t="str">
        <f>'League Play Report'!F36</f>
        <v/>
      </c>
      <c r="J42" s="21"/>
      <c r="K42" s="21"/>
      <c r="L42" s="21"/>
      <c r="M42" s="21"/>
      <c r="N42" s="21"/>
    </row>
    <row r="43" customHeight="1" spans="1:14">
      <c r="A43" s="49" t="e">
        <f>'League Play Report'!D37</f>
        <v>#N/A</v>
      </c>
      <c r="B43" s="50" t="str">
        <f t="shared" si="13"/>
        <v/>
      </c>
      <c r="C43" s="136" t="str">
        <f t="shared" si="11"/>
        <v/>
      </c>
      <c r="D43" s="49"/>
      <c r="E43" s="49" t="str">
        <f t="shared" si="14"/>
        <v/>
      </c>
      <c r="F43" s="49" t="str">
        <f>'League Play Report'!G37</f>
        <v/>
      </c>
      <c r="G43" s="49" t="str">
        <f>IF('League Play Report'!E37="F","Front",IF('League Play Report'!E37="M","Middle","Back"))</f>
        <v>Back</v>
      </c>
      <c r="H43" s="50"/>
      <c r="I43" s="49" t="str">
        <f>'League Play Report'!F37</f>
        <v/>
      </c>
      <c r="J43" s="21"/>
      <c r="K43" s="21"/>
      <c r="L43" s="21"/>
      <c r="M43" s="21"/>
      <c r="N43" s="21"/>
    </row>
    <row r="44" customHeight="1" spans="1:12">
      <c r="A44" s="49" t="e">
        <f>'League Play Report'!Q36</f>
        <v>#N/A</v>
      </c>
      <c r="B44" s="50" t="str">
        <f t="shared" si="13"/>
        <v/>
      </c>
      <c r="C44" s="136" t="str">
        <f t="shared" si="11"/>
        <v/>
      </c>
      <c r="D44" s="49"/>
      <c r="E44" s="49" t="str">
        <f t="shared" ref="E44:E49" si="15">IF(I44="","","HOME TEAM")</f>
        <v/>
      </c>
      <c r="F44" s="49" t="str">
        <f>'League Play Report'!T36</f>
        <v/>
      </c>
      <c r="G44" s="49" t="str">
        <f>IF('League Play Report'!R36="F","Front",IF('League Play Report'!R36="M","Middle","Back"))</f>
        <v>Back</v>
      </c>
      <c r="H44" s="50"/>
      <c r="I44" s="49" t="str">
        <f>'League Play Report'!S36</f>
        <v/>
      </c>
      <c r="L44" s="21"/>
    </row>
    <row r="45" customHeight="1" spans="1:12">
      <c r="A45" s="49" t="e">
        <f>'League Play Report'!Q37</f>
        <v>#N/A</v>
      </c>
      <c r="B45" s="50" t="str">
        <f t="shared" si="13"/>
        <v/>
      </c>
      <c r="C45" s="136" t="str">
        <f t="shared" si="11"/>
        <v/>
      </c>
      <c r="D45" s="49"/>
      <c r="E45" s="49" t="str">
        <f t="shared" si="15"/>
        <v/>
      </c>
      <c r="F45" s="49" t="str">
        <f>'League Play Report'!T37</f>
        <v/>
      </c>
      <c r="G45" s="49" t="str">
        <f>IF('League Play Report'!R37="F","Front",IF('League Play Report'!R37="M","Middle","Back"))</f>
        <v>Back</v>
      </c>
      <c r="H45" s="50"/>
      <c r="I45" s="49" t="str">
        <f>'League Play Report'!S37</f>
        <v/>
      </c>
      <c r="L45" s="21"/>
    </row>
    <row r="46" customHeight="1" spans="1:12">
      <c r="A46" s="49" t="e">
        <f>'League Play Report'!D38</f>
        <v>#N/A</v>
      </c>
      <c r="B46" s="50" t="str">
        <f t="shared" si="13"/>
        <v/>
      </c>
      <c r="C46" s="136" t="str">
        <f t="shared" si="11"/>
        <v/>
      </c>
      <c r="D46" s="49"/>
      <c r="E46" s="49" t="str">
        <f t="shared" si="14"/>
        <v/>
      </c>
      <c r="F46" s="49" t="str">
        <f>'League Play Report'!G38</f>
        <v/>
      </c>
      <c r="G46" s="49" t="str">
        <f>IF('League Play Report'!E38="F","Front",IF('League Play Report'!E38="M","Middle","Back"))</f>
        <v>Back</v>
      </c>
      <c r="H46" s="50"/>
      <c r="I46" s="49" t="str">
        <f>'League Play Report'!F38</f>
        <v/>
      </c>
      <c r="L46" s="21"/>
    </row>
    <row r="47" customHeight="1" spans="1:12">
      <c r="A47" s="49" t="e">
        <f>'League Play Report'!D39</f>
        <v>#N/A</v>
      </c>
      <c r="B47" s="50" t="str">
        <f t="shared" si="13"/>
        <v/>
      </c>
      <c r="C47" s="136" t="str">
        <f t="shared" si="11"/>
        <v/>
      </c>
      <c r="D47" s="49"/>
      <c r="E47" s="49" t="str">
        <f t="shared" si="14"/>
        <v/>
      </c>
      <c r="F47" s="49" t="str">
        <f>'League Play Report'!G39</f>
        <v/>
      </c>
      <c r="G47" s="49" t="str">
        <f>IF('League Play Report'!E39="F","Front",IF('League Play Report'!E39="M","Middle","Back"))</f>
        <v>Back</v>
      </c>
      <c r="H47" s="50"/>
      <c r="I47" s="49" t="str">
        <f>'League Play Report'!F39</f>
        <v/>
      </c>
      <c r="L47" s="21"/>
    </row>
    <row r="48" customHeight="1" spans="1:12">
      <c r="A48" s="49" t="e">
        <f>'League Play Report'!Q38</f>
        <v>#N/A</v>
      </c>
      <c r="B48" s="50" t="str">
        <f t="shared" si="13"/>
        <v/>
      </c>
      <c r="C48" s="136" t="str">
        <f t="shared" si="11"/>
        <v/>
      </c>
      <c r="D48" s="49"/>
      <c r="E48" s="49" t="str">
        <f t="shared" si="15"/>
        <v/>
      </c>
      <c r="F48" s="49" t="str">
        <f>'League Play Report'!T38</f>
        <v/>
      </c>
      <c r="G48" s="49" t="str">
        <f>IF('League Play Report'!R38="F","Front",IF('League Play Report'!R38="M","Middle","Back"))</f>
        <v>Back</v>
      </c>
      <c r="H48" s="50"/>
      <c r="I48" s="49" t="str">
        <f>'League Play Report'!S38</f>
        <v/>
      </c>
      <c r="L48" s="21"/>
    </row>
    <row r="49" customHeight="1" spans="1:12">
      <c r="A49" s="49" t="e">
        <f>'League Play Report'!Q39</f>
        <v>#N/A</v>
      </c>
      <c r="B49" s="50" t="str">
        <f t="shared" si="13"/>
        <v/>
      </c>
      <c r="C49" s="136" t="str">
        <f t="shared" ref="C49:C54" si="16">IFERROR(RIGHT(I49,LEN(I49)-FIND(" ",I49,1)),"")</f>
        <v/>
      </c>
      <c r="D49" s="49"/>
      <c r="E49" s="49" t="str">
        <f t="shared" si="15"/>
        <v/>
      </c>
      <c r="F49" s="49" t="str">
        <f>'League Play Report'!T39</f>
        <v/>
      </c>
      <c r="G49" s="49" t="str">
        <f>IF('League Play Report'!R39="F","Front",IF('League Play Report'!R39="M","Middle","Back"))</f>
        <v>Back</v>
      </c>
      <c r="H49" s="50"/>
      <c r="I49" s="49" t="str">
        <f>'League Play Report'!S39</f>
        <v/>
      </c>
      <c r="L49" s="21"/>
    </row>
    <row r="50" customHeight="1" spans="1:12">
      <c r="A50" s="49" t="e">
        <f>'League Play Report'!D40</f>
        <v>#N/A</v>
      </c>
      <c r="B50" s="50" t="str">
        <f t="shared" si="13"/>
        <v/>
      </c>
      <c r="C50" s="136" t="str">
        <f t="shared" si="16"/>
        <v/>
      </c>
      <c r="D50" s="49"/>
      <c r="E50" s="49" t="str">
        <f t="shared" ref="E50:E55" si="17">IF(I50="","","VISITING TEAM")</f>
        <v/>
      </c>
      <c r="F50" s="49" t="str">
        <f>'League Play Report'!G40</f>
        <v/>
      </c>
      <c r="G50" s="49" t="str">
        <f>IF('League Play Report'!E40="F","Front",IF('League Play Report'!E40="M","Middle","Back"))</f>
        <v>Back</v>
      </c>
      <c r="H50" s="50"/>
      <c r="I50" s="49" t="str">
        <f>'League Play Report'!F40</f>
        <v/>
      </c>
      <c r="L50" s="21"/>
    </row>
    <row r="51" customHeight="1" spans="1:12">
      <c r="A51" s="49" t="e">
        <f>'League Play Report'!D41</f>
        <v>#N/A</v>
      </c>
      <c r="B51" s="50" t="str">
        <f t="shared" si="13"/>
        <v/>
      </c>
      <c r="C51" s="136" t="str">
        <f t="shared" si="16"/>
        <v/>
      </c>
      <c r="D51" s="49"/>
      <c r="E51" s="49" t="str">
        <f t="shared" si="17"/>
        <v/>
      </c>
      <c r="F51" s="49" t="str">
        <f>'League Play Report'!G41</f>
        <v/>
      </c>
      <c r="G51" s="49" t="str">
        <f>IF('League Play Report'!E41="F","Front",IF('League Play Report'!E41="M","Middle","Back"))</f>
        <v>Back</v>
      </c>
      <c r="H51" s="50"/>
      <c r="I51" s="49" t="str">
        <f>'League Play Report'!F41</f>
        <v/>
      </c>
      <c r="L51" s="21"/>
    </row>
    <row r="52" customHeight="1" spans="1:12">
      <c r="A52" s="49" t="e">
        <f>'League Play Report'!Q40</f>
        <v>#N/A</v>
      </c>
      <c r="B52" s="50" t="str">
        <f t="shared" si="13"/>
        <v/>
      </c>
      <c r="C52" s="136" t="str">
        <f t="shared" si="16"/>
        <v/>
      </c>
      <c r="D52" s="49"/>
      <c r="E52" s="49" t="str">
        <f t="shared" ref="E52:E57" si="18">IF(I52="","","HOME TEAM")</f>
        <v/>
      </c>
      <c r="F52" s="49" t="str">
        <f>'League Play Report'!T40</f>
        <v/>
      </c>
      <c r="G52" s="49" t="str">
        <f>IF('League Play Report'!R40="F","Front",IF('League Play Report'!R40="M","Middle","Back"))</f>
        <v>Back</v>
      </c>
      <c r="H52" s="50"/>
      <c r="I52" s="49" t="str">
        <f>'League Play Report'!S40</f>
        <v/>
      </c>
      <c r="L52" s="21"/>
    </row>
    <row r="53" customHeight="1" spans="1:12">
      <c r="A53" s="49" t="e">
        <f>'League Play Report'!Q41</f>
        <v>#N/A</v>
      </c>
      <c r="B53" s="50" t="str">
        <f t="shared" si="13"/>
        <v/>
      </c>
      <c r="C53" s="136" t="str">
        <f t="shared" si="16"/>
        <v/>
      </c>
      <c r="D53" s="49"/>
      <c r="E53" s="49" t="str">
        <f t="shared" si="18"/>
        <v/>
      </c>
      <c r="F53" s="49" t="str">
        <f>'League Play Report'!T41</f>
        <v/>
      </c>
      <c r="G53" s="49" t="str">
        <f>IF('League Play Report'!R41="F","Front",IF('League Play Report'!R41="M","Middle","Back"))</f>
        <v>Back</v>
      </c>
      <c r="H53" s="50"/>
      <c r="I53" s="49" t="str">
        <f>'League Play Report'!S41</f>
        <v/>
      </c>
      <c r="L53" s="21"/>
    </row>
    <row r="54" customHeight="1" spans="1:12">
      <c r="A54" s="49" t="e">
        <f>'League Play Report'!D42</f>
        <v>#N/A</v>
      </c>
      <c r="B54" s="50" t="str">
        <f t="shared" si="13"/>
        <v/>
      </c>
      <c r="C54" s="136" t="str">
        <f t="shared" si="16"/>
        <v/>
      </c>
      <c r="D54" s="49"/>
      <c r="E54" s="49" t="str">
        <f t="shared" si="17"/>
        <v/>
      </c>
      <c r="F54" s="49" t="str">
        <f>'League Play Report'!G42</f>
        <v/>
      </c>
      <c r="G54" s="49" t="str">
        <f>IF('League Play Report'!E42="F","Front",IF('League Play Report'!E42="M","Middle","Back"))</f>
        <v>Back</v>
      </c>
      <c r="H54" s="50"/>
      <c r="I54" s="49" t="str">
        <f>'League Play Report'!F42</f>
        <v/>
      </c>
      <c r="L54" s="21"/>
    </row>
    <row r="55" customHeight="1" spans="1:12">
      <c r="A55" s="49" t="e">
        <f>'League Play Report'!D43</f>
        <v>#N/A</v>
      </c>
      <c r="B55" s="50" t="str">
        <f t="shared" si="13"/>
        <v/>
      </c>
      <c r="C55" s="136" t="str">
        <f t="shared" ref="C55:C60" si="19">IFERROR(RIGHT(I55,LEN(I55)-FIND(" ",I55,1)),"")</f>
        <v/>
      </c>
      <c r="D55" s="49"/>
      <c r="E55" s="49" t="str">
        <f t="shared" si="17"/>
        <v/>
      </c>
      <c r="F55" s="49" t="str">
        <f>'League Play Report'!G43</f>
        <v/>
      </c>
      <c r="G55" s="49" t="str">
        <f>IF('League Play Report'!E43="F","Front",IF('League Play Report'!E43="M","Middle","Back"))</f>
        <v>Back</v>
      </c>
      <c r="H55" s="50"/>
      <c r="I55" s="49" t="str">
        <f>'League Play Report'!F43</f>
        <v/>
      </c>
      <c r="L55" s="21"/>
    </row>
    <row r="56" customHeight="1" spans="1:12">
      <c r="A56" s="49" t="e">
        <f>'League Play Report'!Q42</f>
        <v>#N/A</v>
      </c>
      <c r="B56" s="50" t="str">
        <f t="shared" si="13"/>
        <v/>
      </c>
      <c r="C56" s="136" t="str">
        <f t="shared" si="19"/>
        <v/>
      </c>
      <c r="D56" s="49"/>
      <c r="E56" s="49" t="str">
        <f t="shared" si="18"/>
        <v/>
      </c>
      <c r="F56" s="49" t="str">
        <f>'League Play Report'!T42</f>
        <v/>
      </c>
      <c r="G56" s="49" t="str">
        <f>IF('League Play Report'!R42="F","Front",IF('League Play Report'!R42="M","Middle","Back"))</f>
        <v>Back</v>
      </c>
      <c r="H56" s="50"/>
      <c r="I56" s="49" t="str">
        <f>'League Play Report'!S42</f>
        <v/>
      </c>
      <c r="L56" s="21"/>
    </row>
    <row r="57" customHeight="1" spans="1:12">
      <c r="A57" s="49" t="e">
        <f>'League Play Report'!Q43</f>
        <v>#N/A</v>
      </c>
      <c r="B57" s="50" t="str">
        <f t="shared" si="13"/>
        <v/>
      </c>
      <c r="C57" s="136" t="str">
        <f t="shared" si="19"/>
        <v/>
      </c>
      <c r="D57" s="49"/>
      <c r="E57" s="49" t="str">
        <f t="shared" si="18"/>
        <v/>
      </c>
      <c r="F57" s="49" t="str">
        <f>'League Play Report'!T43</f>
        <v/>
      </c>
      <c r="G57" s="49" t="str">
        <f>IF('League Play Report'!R43="F","Front",IF('League Play Report'!R43="M","Middle","Back"))</f>
        <v>Back</v>
      </c>
      <c r="H57" s="50"/>
      <c r="I57" s="49" t="str">
        <f>'League Play Report'!S43</f>
        <v/>
      </c>
      <c r="L57" s="21"/>
    </row>
    <row r="58" customHeight="1" spans="1:12">
      <c r="A58" s="49" t="e">
        <f>'League Play Report'!D44</f>
        <v>#N/A</v>
      </c>
      <c r="B58" s="50" t="str">
        <f t="shared" si="13"/>
        <v/>
      </c>
      <c r="C58" s="136" t="str">
        <f t="shared" si="19"/>
        <v/>
      </c>
      <c r="D58" s="49"/>
      <c r="E58" s="49" t="str">
        <f t="shared" ref="E58:E63" si="20">IF(I58="","","VISITING TEAM")</f>
        <v/>
      </c>
      <c r="F58" s="49" t="str">
        <f>'League Play Report'!G44</f>
        <v/>
      </c>
      <c r="G58" s="49" t="str">
        <f>IF('League Play Report'!E44="F","Front",IF('League Play Report'!E44="M","Middle","Back"))</f>
        <v>Back</v>
      </c>
      <c r="H58" s="50"/>
      <c r="I58" s="49" t="str">
        <f>'League Play Report'!F44</f>
        <v/>
      </c>
      <c r="L58" s="21"/>
    </row>
    <row r="59" customHeight="1" spans="1:12">
      <c r="A59" s="49" t="e">
        <f>'League Play Report'!D45</f>
        <v>#N/A</v>
      </c>
      <c r="B59" s="50" t="str">
        <f t="shared" si="13"/>
        <v/>
      </c>
      <c r="C59" s="136" t="str">
        <f t="shared" si="19"/>
        <v/>
      </c>
      <c r="D59" s="49"/>
      <c r="E59" s="49" t="str">
        <f t="shared" si="20"/>
        <v/>
      </c>
      <c r="F59" s="49" t="str">
        <f>'League Play Report'!G45</f>
        <v/>
      </c>
      <c r="G59" s="49" t="str">
        <f>IF('League Play Report'!E45="F","Front",IF('League Play Report'!E45="M","Middle","Back"))</f>
        <v>Back</v>
      </c>
      <c r="H59" s="50"/>
      <c r="I59" s="49" t="str">
        <f>'League Play Report'!F45</f>
        <v/>
      </c>
      <c r="L59" s="21"/>
    </row>
    <row r="60" customHeight="1" spans="1:12">
      <c r="A60" s="49" t="e">
        <f>'League Play Report'!Q44</f>
        <v>#N/A</v>
      </c>
      <c r="B60" s="50" t="str">
        <f t="shared" si="13"/>
        <v/>
      </c>
      <c r="C60" s="136" t="str">
        <f t="shared" si="19"/>
        <v/>
      </c>
      <c r="D60" s="49"/>
      <c r="E60" s="49" t="str">
        <f t="shared" ref="E60:E65" si="21">IF(I60="","","HOME TEAM")</f>
        <v/>
      </c>
      <c r="F60" s="49" t="str">
        <f>'League Play Report'!T44</f>
        <v/>
      </c>
      <c r="G60" s="49" t="str">
        <f>IF('League Play Report'!R44="F","Front",IF('League Play Report'!R44="M","Middle","Back"))</f>
        <v>Back</v>
      </c>
      <c r="H60" s="50"/>
      <c r="I60" s="49" t="str">
        <f>'League Play Report'!S44</f>
        <v/>
      </c>
      <c r="L60" s="21"/>
    </row>
    <row r="61" customHeight="1" spans="1:12">
      <c r="A61" s="49" t="e">
        <f>'League Play Report'!Q45</f>
        <v>#N/A</v>
      </c>
      <c r="B61" s="50" t="str">
        <f t="shared" si="13"/>
        <v/>
      </c>
      <c r="C61" s="136" t="str">
        <f t="shared" ref="C61:C67" si="22">IFERROR(RIGHT(I61,LEN(I61)-FIND(" ",I61,1)),"")</f>
        <v/>
      </c>
      <c r="D61" s="49"/>
      <c r="E61" s="49" t="str">
        <f t="shared" si="21"/>
        <v/>
      </c>
      <c r="F61" s="49" t="str">
        <f>'League Play Report'!T45</f>
        <v/>
      </c>
      <c r="G61" s="49" t="str">
        <f>IF('League Play Report'!R45="F","Front",IF('League Play Report'!R45="M","Middle","Back"))</f>
        <v>Back</v>
      </c>
      <c r="H61" s="50"/>
      <c r="I61" s="49" t="str">
        <f>'League Play Report'!S45</f>
        <v/>
      </c>
      <c r="L61" s="21"/>
    </row>
    <row r="62" customHeight="1" spans="1:12">
      <c r="A62" s="49" t="e">
        <f>'League Play Report'!D46</f>
        <v>#N/A</v>
      </c>
      <c r="B62" s="50" t="str">
        <f t="shared" si="13"/>
        <v/>
      </c>
      <c r="C62" s="136" t="str">
        <f t="shared" si="22"/>
        <v/>
      </c>
      <c r="D62" s="49"/>
      <c r="E62" s="49" t="str">
        <f t="shared" si="20"/>
        <v/>
      </c>
      <c r="F62" s="49" t="str">
        <f>'League Play Report'!G46</f>
        <v/>
      </c>
      <c r="G62" s="49" t="str">
        <f>IF('League Play Report'!E46="F","Front",IF('League Play Report'!E46="M","Middle","Back"))</f>
        <v>Back</v>
      </c>
      <c r="H62" s="50"/>
      <c r="I62" s="49" t="str">
        <f>'League Play Report'!F46</f>
        <v/>
      </c>
      <c r="L62" s="21"/>
    </row>
    <row r="63" customHeight="1" spans="1:12">
      <c r="A63" s="49" t="e">
        <f>'League Play Report'!D47</f>
        <v>#N/A</v>
      </c>
      <c r="B63" s="50" t="str">
        <f t="shared" si="13"/>
        <v/>
      </c>
      <c r="C63" s="136" t="str">
        <f t="shared" si="22"/>
        <v/>
      </c>
      <c r="D63" s="49"/>
      <c r="E63" s="49" t="str">
        <f t="shared" si="20"/>
        <v/>
      </c>
      <c r="F63" s="49" t="str">
        <f>'League Play Report'!G47</f>
        <v/>
      </c>
      <c r="G63" s="49" t="str">
        <f>IF('League Play Report'!E47="F","Front",IF('League Play Report'!E47="M","Middle","Back"))</f>
        <v>Back</v>
      </c>
      <c r="H63" s="50"/>
      <c r="I63" s="49" t="str">
        <f>'League Play Report'!F47</f>
        <v/>
      </c>
      <c r="L63" s="21"/>
    </row>
    <row r="64" customHeight="1" spans="1:12">
      <c r="A64" s="49" t="e">
        <f>'League Play Report'!Q46</f>
        <v>#N/A</v>
      </c>
      <c r="B64" s="50" t="str">
        <f t="shared" si="13"/>
        <v/>
      </c>
      <c r="C64" s="136" t="str">
        <f t="shared" si="22"/>
        <v/>
      </c>
      <c r="D64" s="49"/>
      <c r="E64" s="49" t="str">
        <f t="shared" si="21"/>
        <v/>
      </c>
      <c r="F64" s="49" t="str">
        <f>'League Play Report'!T46</f>
        <v/>
      </c>
      <c r="G64" s="49" t="str">
        <f>IF('League Play Report'!R46="F","Front",IF('League Play Report'!R46="M","Middle","Back"))</f>
        <v>Back</v>
      </c>
      <c r="H64" s="50"/>
      <c r="I64" s="49" t="str">
        <f>'League Play Report'!S46</f>
        <v/>
      </c>
      <c r="L64" s="21"/>
    </row>
    <row r="65" customHeight="1" spans="1:12">
      <c r="A65" s="49" t="e">
        <f>'League Play Report'!Q47</f>
        <v>#N/A</v>
      </c>
      <c r="B65" s="50" t="str">
        <f t="shared" si="13"/>
        <v/>
      </c>
      <c r="C65" s="136" t="str">
        <f t="shared" si="22"/>
        <v/>
      </c>
      <c r="D65" s="49"/>
      <c r="E65" s="49" t="str">
        <f t="shared" si="21"/>
        <v/>
      </c>
      <c r="F65" s="49" t="str">
        <f>'League Play Report'!T47</f>
        <v/>
      </c>
      <c r="G65" s="49" t="str">
        <f>IF('League Play Report'!R47="F","Front",IF('League Play Report'!R47="M","Middle","Back"))</f>
        <v>Back</v>
      </c>
      <c r="H65" s="50"/>
      <c r="I65" s="49" t="str">
        <f>'League Play Report'!S47</f>
        <v/>
      </c>
      <c r="L65" s="21"/>
    </row>
    <row r="66" customHeight="1" spans="1:12">
      <c r="A66" s="49" t="e">
        <f>'League Play Report'!D48</f>
        <v>#N/A</v>
      </c>
      <c r="B66" s="50" t="str">
        <f t="shared" si="13"/>
        <v/>
      </c>
      <c r="C66" s="136" t="str">
        <f t="shared" si="22"/>
        <v/>
      </c>
      <c r="D66" s="50"/>
      <c r="E66" s="49" t="str">
        <f t="shared" ref="E66:E71" si="23">IF(I66="","","VISITING TEAM")</f>
        <v/>
      </c>
      <c r="F66" s="49" t="str">
        <f>'League Play Report'!G48</f>
        <v/>
      </c>
      <c r="G66" s="49" t="str">
        <f>IF('League Play Report'!E48="F","Front",IF('League Play Report'!E48="M","Middle","Back"))</f>
        <v>Back</v>
      </c>
      <c r="H66" s="50"/>
      <c r="I66" s="49" t="str">
        <f>'League Play Report'!F48</f>
        <v/>
      </c>
      <c r="L66" s="21"/>
    </row>
    <row r="67" customHeight="1" spans="1:12">
      <c r="A67" s="49" t="e">
        <f>'League Play Report'!D49</f>
        <v>#N/A</v>
      </c>
      <c r="B67" s="50" t="str">
        <f t="shared" si="13"/>
        <v/>
      </c>
      <c r="C67" s="136" t="str">
        <f t="shared" si="22"/>
        <v/>
      </c>
      <c r="D67" s="50"/>
      <c r="E67" s="49" t="str">
        <f t="shared" si="23"/>
        <v/>
      </c>
      <c r="F67" s="49" t="str">
        <f>'League Play Report'!G49</f>
        <v/>
      </c>
      <c r="G67" s="49" t="str">
        <f>IF('League Play Report'!E49="F","Front",IF('League Play Report'!E49="M","Middle","Back"))</f>
        <v>Back</v>
      </c>
      <c r="H67" s="50"/>
      <c r="I67" s="49" t="str">
        <f>'League Play Report'!F49</f>
        <v/>
      </c>
      <c r="L67" s="21"/>
    </row>
    <row r="68" customHeight="1" spans="1:12">
      <c r="A68" s="49" t="e">
        <f>'League Play Report'!Q48</f>
        <v>#N/A</v>
      </c>
      <c r="B68" s="50" t="str">
        <f t="shared" si="13"/>
        <v/>
      </c>
      <c r="C68" s="136" t="str">
        <f t="shared" ref="C68:C77" si="24">IFERROR(RIGHT(I68,LEN(I68)-FIND(" ",I68,1)),"")</f>
        <v/>
      </c>
      <c r="D68" s="50"/>
      <c r="E68" s="49" t="str">
        <f t="shared" ref="E68:E73" si="25">IF(I68="","","HOME TEAM")</f>
        <v/>
      </c>
      <c r="F68" s="49" t="str">
        <f>'League Play Report'!T48</f>
        <v/>
      </c>
      <c r="G68" s="49" t="str">
        <f>IF('League Play Report'!R48="F","Front",IF('League Play Report'!R48="M","Middle","Back"))</f>
        <v>Back</v>
      </c>
      <c r="H68" s="50"/>
      <c r="I68" s="49" t="str">
        <f>'League Play Report'!S48</f>
        <v/>
      </c>
      <c r="L68" s="21"/>
    </row>
    <row r="69" customHeight="1" spans="1:12">
      <c r="A69" s="49" t="e">
        <f>'League Play Report'!Q49</f>
        <v>#N/A</v>
      </c>
      <c r="B69" s="50" t="str">
        <f t="shared" si="13"/>
        <v/>
      </c>
      <c r="C69" s="136" t="str">
        <f t="shared" si="24"/>
        <v/>
      </c>
      <c r="D69" s="50"/>
      <c r="E69" s="49" t="str">
        <f t="shared" si="25"/>
        <v/>
      </c>
      <c r="F69" s="49" t="str">
        <f>'League Play Report'!T49</f>
        <v/>
      </c>
      <c r="G69" s="49" t="str">
        <f>IF('League Play Report'!R49="F","Front",IF('League Play Report'!R49="M","Middle","Back"))</f>
        <v>Back</v>
      </c>
      <c r="H69" s="50"/>
      <c r="I69" s="49" t="str">
        <f>'League Play Report'!S49</f>
        <v/>
      </c>
      <c r="L69" s="21"/>
    </row>
    <row r="70" customHeight="1" spans="1:12">
      <c r="A70" s="49" t="e">
        <f>'League Play Report'!D50</f>
        <v>#N/A</v>
      </c>
      <c r="B70" s="50" t="str">
        <f t="shared" si="13"/>
        <v/>
      </c>
      <c r="C70" s="136" t="str">
        <f t="shared" si="24"/>
        <v/>
      </c>
      <c r="D70" s="50"/>
      <c r="E70" s="49" t="str">
        <f t="shared" si="23"/>
        <v/>
      </c>
      <c r="F70" s="49" t="str">
        <f>'League Play Report'!G50</f>
        <v/>
      </c>
      <c r="G70" s="49" t="str">
        <f>IF('League Play Report'!E50="F","Front",IF('League Play Report'!E50="M","Middle","Back"))</f>
        <v>Back</v>
      </c>
      <c r="H70" s="50"/>
      <c r="I70" s="49" t="str">
        <f>'League Play Report'!F50</f>
        <v/>
      </c>
      <c r="L70" s="21"/>
    </row>
    <row r="71" customHeight="1" spans="1:12">
      <c r="A71" s="49" t="e">
        <f>'League Play Report'!D51</f>
        <v>#N/A</v>
      </c>
      <c r="B71" s="50" t="str">
        <f t="shared" si="13"/>
        <v/>
      </c>
      <c r="C71" s="136" t="str">
        <f t="shared" si="24"/>
        <v/>
      </c>
      <c r="D71" s="50"/>
      <c r="E71" s="49" t="str">
        <f t="shared" si="23"/>
        <v/>
      </c>
      <c r="F71" s="49" t="str">
        <f>'League Play Report'!G51</f>
        <v/>
      </c>
      <c r="G71" s="49" t="str">
        <f>IF('League Play Report'!E51="F","Front",IF('League Play Report'!E51="M","Middle","Back"))</f>
        <v>Back</v>
      </c>
      <c r="H71" s="50"/>
      <c r="I71" s="49" t="str">
        <f>'League Play Report'!F51</f>
        <v/>
      </c>
      <c r="L71" s="21"/>
    </row>
    <row r="72" customHeight="1" spans="1:12">
      <c r="A72" s="49" t="e">
        <f>'League Play Report'!Q50</f>
        <v>#N/A</v>
      </c>
      <c r="B72" s="50" t="str">
        <f t="shared" si="13"/>
        <v/>
      </c>
      <c r="C72" s="136" t="str">
        <f t="shared" si="24"/>
        <v/>
      </c>
      <c r="D72" s="50"/>
      <c r="E72" s="49" t="str">
        <f t="shared" si="25"/>
        <v/>
      </c>
      <c r="F72" s="49" t="str">
        <f>'League Play Report'!T50</f>
        <v/>
      </c>
      <c r="G72" s="49" t="str">
        <f>IF('League Play Report'!R50="F","Front",IF('League Play Report'!R50="M","Middle","Back"))</f>
        <v>Back</v>
      </c>
      <c r="H72" s="50"/>
      <c r="I72" s="49" t="str">
        <f>'League Play Report'!S50</f>
        <v/>
      </c>
      <c r="L72" s="21"/>
    </row>
    <row r="73" customHeight="1" spans="1:12">
      <c r="A73" s="49" t="e">
        <f>'League Play Report'!Q51</f>
        <v>#N/A</v>
      </c>
      <c r="B73" s="50" t="str">
        <f t="shared" si="13"/>
        <v/>
      </c>
      <c r="C73" s="136" t="str">
        <f t="shared" si="24"/>
        <v/>
      </c>
      <c r="D73" s="50"/>
      <c r="E73" s="49" t="str">
        <f t="shared" si="25"/>
        <v/>
      </c>
      <c r="F73" s="49" t="str">
        <f>'League Play Report'!T51</f>
        <v/>
      </c>
      <c r="G73" s="49" t="str">
        <f>IF('League Play Report'!R51="F","Front",IF('League Play Report'!R51="M","Middle","Back"))</f>
        <v>Back</v>
      </c>
      <c r="H73" s="50"/>
      <c r="I73" s="49" t="str">
        <f>'League Play Report'!S51</f>
        <v/>
      </c>
      <c r="L73" s="21"/>
    </row>
    <row r="74" customHeight="1" spans="1:12">
      <c r="A74" s="49" t="e">
        <f>'League Play Report'!D52</f>
        <v>#N/A</v>
      </c>
      <c r="B74" s="50" t="str">
        <f t="shared" si="13"/>
        <v/>
      </c>
      <c r="C74" s="136" t="str">
        <f t="shared" si="24"/>
        <v/>
      </c>
      <c r="D74" s="50"/>
      <c r="E74" s="49" t="str">
        <f>IF(I74="","","VISITING TEAM")</f>
        <v/>
      </c>
      <c r="F74" s="49" t="str">
        <f>'League Play Report'!G52</f>
        <v/>
      </c>
      <c r="G74" s="49" t="str">
        <f>IF('League Play Report'!E52="F","Front",IF('League Play Report'!E52="M","Middle","Back"))</f>
        <v>Back</v>
      </c>
      <c r="H74" s="50"/>
      <c r="I74" s="49" t="str">
        <f>'League Play Report'!F52</f>
        <v/>
      </c>
      <c r="L74" s="21"/>
    </row>
    <row r="75" customHeight="1" spans="1:12">
      <c r="A75" s="49" t="e">
        <f>'League Play Report'!D53</f>
        <v>#N/A</v>
      </c>
      <c r="B75" s="50" t="str">
        <f t="shared" si="13"/>
        <v/>
      </c>
      <c r="C75" s="136" t="str">
        <f t="shared" si="24"/>
        <v/>
      </c>
      <c r="D75" s="50"/>
      <c r="E75" s="49" t="str">
        <f>IF(I75="","","VISITING TEAM")</f>
        <v/>
      </c>
      <c r="F75" s="49" t="str">
        <f>'League Play Report'!G53</f>
        <v/>
      </c>
      <c r="G75" s="49" t="str">
        <f>IF('League Play Report'!E53="F","Front",IF('League Play Report'!E53="M","Middle","Back"))</f>
        <v>Back</v>
      </c>
      <c r="H75" s="50"/>
      <c r="I75" s="49" t="str">
        <f>'League Play Report'!F53</f>
        <v/>
      </c>
      <c r="L75" s="21"/>
    </row>
    <row r="76" customHeight="1" spans="1:12">
      <c r="A76" s="49" t="e">
        <f>'League Play Report'!Q52</f>
        <v>#N/A</v>
      </c>
      <c r="B76" s="50" t="str">
        <f t="shared" si="13"/>
        <v/>
      </c>
      <c r="C76" s="136" t="str">
        <f t="shared" si="24"/>
        <v/>
      </c>
      <c r="D76" s="50"/>
      <c r="E76" s="49" t="str">
        <f>IF(I76="","","HOME TEAM")</f>
        <v/>
      </c>
      <c r="F76" s="49" t="str">
        <f>'League Play Report'!T52</f>
        <v/>
      </c>
      <c r="G76" s="49" t="str">
        <f>IF('League Play Report'!R52="F","Front",IF('League Play Report'!R52="M","Middle","Back"))</f>
        <v>Back</v>
      </c>
      <c r="H76" s="50"/>
      <c r="I76" s="49" t="str">
        <f>'League Play Report'!S52</f>
        <v/>
      </c>
      <c r="L76" s="21"/>
    </row>
    <row r="77" customHeight="1" spans="1:12">
      <c r="A77" s="49" t="e">
        <f>'League Play Report'!Q53</f>
        <v>#N/A</v>
      </c>
      <c r="B77" s="50" t="str">
        <f t="shared" si="13"/>
        <v/>
      </c>
      <c r="C77" s="136" t="str">
        <f t="shared" si="24"/>
        <v/>
      </c>
      <c r="D77" s="50"/>
      <c r="E77" s="49" t="str">
        <f>IF(I77="","","HOME TEAM")</f>
        <v/>
      </c>
      <c r="F77" s="49" t="str">
        <f>'League Play Report'!T53</f>
        <v/>
      </c>
      <c r="G77" s="49" t="str">
        <f>IF('League Play Report'!R53="F","Front",IF('League Play Report'!R53="M","Middle","Back"))</f>
        <v>Back</v>
      </c>
      <c r="H77" s="50"/>
      <c r="I77" s="49" t="str">
        <f>'League Play Report'!S53</f>
        <v/>
      </c>
      <c r="L77" s="21"/>
    </row>
    <row r="78" customHeight="1" spans="1:1">
      <c r="A78" s="142"/>
    </row>
    <row r="80" customHeight="1" spans="1:1">
      <c r="A80" s="142"/>
    </row>
    <row r="81" customHeight="1" spans="1:1">
      <c r="A81" s="143"/>
    </row>
    <row r="92" customHeight="1" spans="1:7">
      <c r="A92" s="21"/>
      <c r="B92" s="21"/>
      <c r="C92" s="21"/>
      <c r="D92" s="21"/>
      <c r="E92" s="21"/>
      <c r="F92" s="21"/>
      <c r="G92" s="21"/>
    </row>
    <row r="93" customHeight="1" spans="1:7">
      <c r="A93" s="21"/>
      <c r="B93" s="21"/>
      <c r="C93" s="21"/>
      <c r="D93" s="21"/>
      <c r="E93" s="21"/>
      <c r="F93" s="21"/>
      <c r="G93" s="21"/>
    </row>
    <row r="94" customHeight="1" spans="7:7">
      <c r="G94" s="21"/>
    </row>
    <row r="95" customHeight="1" spans="7:7">
      <c r="G95" s="21"/>
    </row>
    <row r="96" customHeight="1" spans="7:7">
      <c r="G96" s="21"/>
    </row>
    <row r="97" customHeight="1" spans="7:7">
      <c r="G97" s="21"/>
    </row>
    <row r="98" customHeight="1" spans="7:7">
      <c r="G98" s="21"/>
    </row>
    <row r="99" customHeight="1" spans="7:7">
      <c r="G99" s="21"/>
    </row>
    <row r="100" customHeight="1" spans="7:7">
      <c r="G100" s="21"/>
    </row>
    <row r="101" customHeight="1" spans="7:7">
      <c r="G101" s="21"/>
    </row>
    <row r="102" customHeight="1" spans="7:7">
      <c r="G102" s="21"/>
    </row>
    <row r="103" customHeight="1" spans="7:7">
      <c r="G103" s="21"/>
    </row>
    <row r="104" customHeight="1" spans="7:7">
      <c r="G104" s="21"/>
    </row>
    <row r="105" customHeight="1" spans="7:7">
      <c r="G105" s="21"/>
    </row>
    <row r="106" customHeight="1" spans="7:7">
      <c r="G106" s="21"/>
    </row>
    <row r="107" customHeight="1" spans="7:7">
      <c r="G107" s="21"/>
    </row>
    <row r="108" customHeight="1" spans="7:7">
      <c r="G108" s="21"/>
    </row>
    <row r="109" customHeight="1" spans="7:7">
      <c r="G109" s="21"/>
    </row>
  </sheetData>
  <sheetProtection selectLockedCells="1"/>
  <hyperlinks>
    <hyperlink ref="J14" r:id="rId1" display="TUTORIAL"/>
  </hyperlinks>
  <pageMargins left="0.75" right="0.75" top="1" bottom="1" header="0.5" footer="0.5"/>
  <pageSetup paperSize="1" orientation="portrait"/>
  <headerFooter/>
  <ignoredErrors>
    <ignoredError sqref="J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35"/>
  <sheetViews>
    <sheetView workbookViewId="0">
      <selection activeCell="M34" sqref="M34"/>
    </sheetView>
  </sheetViews>
  <sheetFormatPr defaultColWidth="9.14285714285714" defaultRowHeight="12.75"/>
  <cols>
    <col min="2" max="2" width="17.1428571428571" customWidth="1"/>
    <col min="3" max="3" width="15.2857142857143" customWidth="1"/>
    <col min="4" max="4" width="5.42857142857143" customWidth="1"/>
    <col min="5" max="5" width="10" customWidth="1"/>
    <col min="6" max="7" width="11.2857142857143" customWidth="1"/>
    <col min="8" max="8" width="11.5714285714286" customWidth="1"/>
    <col min="9" max="9" width="12.5714285714286" customWidth="1"/>
    <col min="10" max="10" width="12.8571428571429"/>
    <col min="11" max="11" width="10.5714285714286" customWidth="1"/>
    <col min="12" max="12" width="11.1428571428571" customWidth="1"/>
    <col min="13" max="13" width="9.14285714285714" customWidth="1"/>
  </cols>
  <sheetData>
    <row r="1" spans="1:8">
      <c r="A1" s="57"/>
      <c r="B1" s="57"/>
      <c r="C1" s="58"/>
      <c r="D1" s="57"/>
      <c r="E1" s="59"/>
      <c r="F1" s="59"/>
      <c r="G1" s="59"/>
      <c r="H1" s="60"/>
    </row>
    <row r="2" ht="13.5" spans="1:8">
      <c r="A2" s="57"/>
      <c r="B2" s="57"/>
      <c r="C2" s="61"/>
      <c r="D2" s="57"/>
      <c r="E2" s="62"/>
      <c r="F2" s="62"/>
      <c r="G2" s="62"/>
      <c r="H2" s="60"/>
    </row>
    <row r="3" ht="13.5" spans="1:15">
      <c r="A3" s="63" t="s">
        <v>211</v>
      </c>
      <c r="B3" s="64" t="s">
        <v>212</v>
      </c>
      <c r="C3" s="63" t="s">
        <v>213</v>
      </c>
      <c r="D3" s="63" t="s">
        <v>214</v>
      </c>
      <c r="E3" s="65" t="s">
        <v>215</v>
      </c>
      <c r="F3" s="63" t="s">
        <v>216</v>
      </c>
      <c r="G3" s="63" t="s">
        <v>217</v>
      </c>
      <c r="H3" s="63" t="s">
        <v>218</v>
      </c>
      <c r="I3" s="111" t="s">
        <v>219</v>
      </c>
      <c r="J3" s="112" t="s">
        <v>217</v>
      </c>
      <c r="K3" s="113" t="s">
        <v>220</v>
      </c>
      <c r="L3" s="113" t="s">
        <v>221</v>
      </c>
      <c r="M3" s="113" t="s">
        <v>217</v>
      </c>
      <c r="N3" s="114" t="s">
        <v>222</v>
      </c>
      <c r="O3" s="113" t="s">
        <v>223</v>
      </c>
    </row>
    <row r="4" ht="15" spans="1:15">
      <c r="A4" s="66">
        <v>1</v>
      </c>
      <c r="B4" s="67" t="s">
        <v>224</v>
      </c>
      <c r="C4" s="67" t="s">
        <v>224</v>
      </c>
      <c r="D4" s="68">
        <v>72</v>
      </c>
      <c r="E4" s="69">
        <v>117</v>
      </c>
      <c r="F4" s="70">
        <v>65.3</v>
      </c>
      <c r="G4" s="71">
        <v>5020</v>
      </c>
      <c r="H4" s="68">
        <v>124</v>
      </c>
      <c r="I4" s="115">
        <v>67.9</v>
      </c>
      <c r="J4" s="116">
        <v>5612</v>
      </c>
      <c r="K4" s="81">
        <v>134</v>
      </c>
      <c r="L4" s="81">
        <v>69.7</v>
      </c>
      <c r="M4" s="81">
        <v>6012</v>
      </c>
      <c r="N4" s="117" t="s">
        <v>225</v>
      </c>
      <c r="O4" s="81" t="s">
        <v>225</v>
      </c>
    </row>
    <row r="5" ht="15" spans="1:15">
      <c r="A5" s="66">
        <v>2</v>
      </c>
      <c r="B5" s="67" t="s">
        <v>226</v>
      </c>
      <c r="C5" s="67" t="s">
        <v>227</v>
      </c>
      <c r="D5" s="68">
        <v>71</v>
      </c>
      <c r="E5" s="68">
        <v>119</v>
      </c>
      <c r="F5" s="72">
        <v>66</v>
      </c>
      <c r="G5" s="68">
        <v>5214</v>
      </c>
      <c r="H5" s="68">
        <v>124</v>
      </c>
      <c r="I5" s="115">
        <v>68.7</v>
      </c>
      <c r="J5" s="116">
        <v>5707</v>
      </c>
      <c r="K5" s="81">
        <v>129</v>
      </c>
      <c r="L5" s="81">
        <v>70.5</v>
      </c>
      <c r="M5" s="81">
        <v>6128</v>
      </c>
      <c r="N5" s="117" t="s">
        <v>225</v>
      </c>
      <c r="O5" s="81" t="s">
        <v>225</v>
      </c>
    </row>
    <row r="6" ht="15" spans="1:15">
      <c r="A6" s="66">
        <v>3</v>
      </c>
      <c r="B6" s="67" t="s">
        <v>226</v>
      </c>
      <c r="C6" s="67" t="s">
        <v>228</v>
      </c>
      <c r="D6" s="68">
        <v>72</v>
      </c>
      <c r="E6" s="68">
        <v>121</v>
      </c>
      <c r="F6" s="72">
        <v>66.4</v>
      </c>
      <c r="G6" s="68">
        <v>5312</v>
      </c>
      <c r="H6" s="68">
        <v>127</v>
      </c>
      <c r="I6" s="115">
        <v>69.1</v>
      </c>
      <c r="J6" s="116">
        <v>5794</v>
      </c>
      <c r="K6" s="81">
        <v>134</v>
      </c>
      <c r="L6" s="81">
        <v>71.4</v>
      </c>
      <c r="M6" s="81">
        <v>6255</v>
      </c>
      <c r="N6" s="117" t="s">
        <v>225</v>
      </c>
      <c r="O6" s="81" t="s">
        <v>225</v>
      </c>
    </row>
    <row r="7" ht="15" spans="1:15">
      <c r="A7" s="66">
        <v>4</v>
      </c>
      <c r="B7" s="67" t="s">
        <v>226</v>
      </c>
      <c r="C7" s="67" t="s">
        <v>229</v>
      </c>
      <c r="D7" s="68">
        <v>71</v>
      </c>
      <c r="E7" s="68">
        <v>115</v>
      </c>
      <c r="F7" s="72">
        <v>65.6</v>
      </c>
      <c r="G7" s="68">
        <v>5291</v>
      </c>
      <c r="H7" s="68">
        <v>120</v>
      </c>
      <c r="I7" s="115">
        <v>67.9</v>
      </c>
      <c r="J7" s="116">
        <v>5803</v>
      </c>
      <c r="K7" s="81">
        <v>123</v>
      </c>
      <c r="L7" s="81">
        <v>70.4</v>
      </c>
      <c r="M7" s="81">
        <v>6256</v>
      </c>
      <c r="N7" s="117" t="s">
        <v>225</v>
      </c>
      <c r="O7" s="81" t="s">
        <v>225</v>
      </c>
    </row>
    <row r="8" ht="15" spans="1:15">
      <c r="A8" s="66">
        <v>5</v>
      </c>
      <c r="B8" s="73" t="s">
        <v>226</v>
      </c>
      <c r="C8" s="73" t="s">
        <v>230</v>
      </c>
      <c r="D8" s="74">
        <v>71</v>
      </c>
      <c r="E8" s="74">
        <v>122</v>
      </c>
      <c r="F8" s="75">
        <v>67.1</v>
      </c>
      <c r="G8" s="74">
        <v>5414</v>
      </c>
      <c r="H8" s="74">
        <v>128</v>
      </c>
      <c r="I8" s="118">
        <v>69.1</v>
      </c>
      <c r="J8" s="119">
        <v>5967</v>
      </c>
      <c r="K8" s="120">
        <v>131</v>
      </c>
      <c r="L8" s="120">
        <v>70.7</v>
      </c>
      <c r="M8" s="120">
        <v>6207</v>
      </c>
      <c r="N8" s="121" t="s">
        <v>225</v>
      </c>
      <c r="O8" s="120" t="s">
        <v>225</v>
      </c>
    </row>
    <row r="9" ht="15" spans="1:15">
      <c r="A9" s="66">
        <v>6</v>
      </c>
      <c r="B9" s="73" t="s">
        <v>231</v>
      </c>
      <c r="C9" s="73" t="s">
        <v>232</v>
      </c>
      <c r="D9" s="74">
        <v>72</v>
      </c>
      <c r="E9" s="74">
        <v>123</v>
      </c>
      <c r="F9" s="75">
        <v>67.9</v>
      </c>
      <c r="G9" s="74">
        <v>5443</v>
      </c>
      <c r="H9" s="74">
        <v>128</v>
      </c>
      <c r="I9" s="118">
        <v>69.8</v>
      </c>
      <c r="J9" s="119">
        <v>5897</v>
      </c>
      <c r="K9" s="120">
        <v>141</v>
      </c>
      <c r="L9" s="120">
        <v>71.6</v>
      </c>
      <c r="M9" s="120">
        <v>6417</v>
      </c>
      <c r="N9" s="121" t="s">
        <v>225</v>
      </c>
      <c r="O9" s="120" t="s">
        <v>233</v>
      </c>
    </row>
    <row r="10" ht="15" spans="1:15">
      <c r="A10" s="66">
        <v>7</v>
      </c>
      <c r="B10" s="73" t="s">
        <v>231</v>
      </c>
      <c r="C10" s="76" t="s">
        <v>234</v>
      </c>
      <c r="D10" s="77">
        <v>72</v>
      </c>
      <c r="E10" s="77">
        <v>124</v>
      </c>
      <c r="F10" s="78">
        <v>68.1</v>
      </c>
      <c r="G10" s="77">
        <v>5589</v>
      </c>
      <c r="H10" s="77">
        <v>129</v>
      </c>
      <c r="I10" s="122">
        <v>70.5</v>
      </c>
      <c r="J10" s="119">
        <v>6059</v>
      </c>
      <c r="K10" s="120">
        <v>133</v>
      </c>
      <c r="L10" s="120">
        <v>71.6</v>
      </c>
      <c r="M10" s="120">
        <v>6306</v>
      </c>
      <c r="N10" s="121" t="s">
        <v>225</v>
      </c>
      <c r="O10" s="120" t="s">
        <v>233</v>
      </c>
    </row>
    <row r="11" ht="15" spans="1:15">
      <c r="A11" s="66">
        <v>8</v>
      </c>
      <c r="B11" s="67" t="s">
        <v>235</v>
      </c>
      <c r="C11" s="67" t="s">
        <v>236</v>
      </c>
      <c r="D11" s="68">
        <v>72</v>
      </c>
      <c r="E11" s="69">
        <v>125</v>
      </c>
      <c r="F11" s="79">
        <v>66.9</v>
      </c>
      <c r="G11" s="80">
        <v>5344</v>
      </c>
      <c r="H11" s="80">
        <v>132</v>
      </c>
      <c r="I11" s="71">
        <v>68.6</v>
      </c>
      <c r="J11" s="116">
        <v>5728</v>
      </c>
      <c r="K11" s="81">
        <v>141</v>
      </c>
      <c r="L11" s="81">
        <v>70.8</v>
      </c>
      <c r="M11" s="81">
        <v>6182</v>
      </c>
      <c r="N11" s="117" t="s">
        <v>225</v>
      </c>
      <c r="O11" s="81" t="s">
        <v>233</v>
      </c>
    </row>
    <row r="12" ht="15" spans="1:18">
      <c r="A12" s="66">
        <v>9</v>
      </c>
      <c r="B12" s="67" t="s">
        <v>235</v>
      </c>
      <c r="C12" s="67" t="s">
        <v>237</v>
      </c>
      <c r="D12" s="68">
        <v>72</v>
      </c>
      <c r="E12" s="68">
        <v>133</v>
      </c>
      <c r="F12" s="72">
        <v>67.5</v>
      </c>
      <c r="G12" s="68">
        <v>5462</v>
      </c>
      <c r="H12" s="68">
        <v>137</v>
      </c>
      <c r="I12" s="115">
        <v>69.2</v>
      </c>
      <c r="J12" s="116">
        <v>5782</v>
      </c>
      <c r="K12" s="81">
        <v>139</v>
      </c>
      <c r="L12" s="81">
        <v>71.3</v>
      </c>
      <c r="M12" s="81">
        <v>6195</v>
      </c>
      <c r="N12" s="117" t="s">
        <v>225</v>
      </c>
      <c r="O12" s="81" t="s">
        <v>233</v>
      </c>
      <c r="R12" t="str">
        <f>IFERROR(VLOOKUP(F3,Courses!$A$4:$M$24,11),"")</f>
        <v/>
      </c>
    </row>
    <row r="13" ht="15" spans="1:15">
      <c r="A13" s="66">
        <v>10</v>
      </c>
      <c r="B13" s="67" t="s">
        <v>238</v>
      </c>
      <c r="C13" s="67" t="s">
        <v>239</v>
      </c>
      <c r="D13" s="68">
        <v>72</v>
      </c>
      <c r="E13" s="68">
        <v>125</v>
      </c>
      <c r="F13" s="72">
        <v>67.6</v>
      </c>
      <c r="G13" s="81">
        <v>5650</v>
      </c>
      <c r="H13" s="68">
        <v>130</v>
      </c>
      <c r="I13" s="115">
        <v>69.6</v>
      </c>
      <c r="J13" s="115">
        <v>6003</v>
      </c>
      <c r="K13" s="81">
        <v>137</v>
      </c>
      <c r="L13" s="86">
        <v>71</v>
      </c>
      <c r="M13" s="81">
        <v>6338</v>
      </c>
      <c r="N13" s="117" t="s">
        <v>233</v>
      </c>
      <c r="O13" s="81" t="s">
        <v>225</v>
      </c>
    </row>
    <row r="14" ht="15" spans="1:15">
      <c r="A14" s="66">
        <v>11</v>
      </c>
      <c r="B14" s="67" t="s">
        <v>238</v>
      </c>
      <c r="C14" s="67" t="s">
        <v>240</v>
      </c>
      <c r="D14" s="68">
        <v>72</v>
      </c>
      <c r="E14" s="68">
        <v>120</v>
      </c>
      <c r="F14" s="72">
        <v>68.1</v>
      </c>
      <c r="G14" s="81">
        <v>5701</v>
      </c>
      <c r="H14" s="68">
        <v>126</v>
      </c>
      <c r="I14" s="115">
        <v>69.7</v>
      </c>
      <c r="J14" s="115">
        <v>6053</v>
      </c>
      <c r="K14" s="81">
        <v>133</v>
      </c>
      <c r="L14" s="81">
        <v>71.1</v>
      </c>
      <c r="M14" s="81">
        <v>6390</v>
      </c>
      <c r="N14" s="117" t="s">
        <v>233</v>
      </c>
      <c r="O14" s="81" t="s">
        <v>225</v>
      </c>
    </row>
    <row r="15" ht="15" spans="1:15">
      <c r="A15" s="66">
        <v>12</v>
      </c>
      <c r="B15" s="67" t="s">
        <v>238</v>
      </c>
      <c r="C15" s="67" t="s">
        <v>241</v>
      </c>
      <c r="D15" s="68">
        <v>72</v>
      </c>
      <c r="E15" s="68">
        <v>119</v>
      </c>
      <c r="F15" s="72">
        <v>67.7</v>
      </c>
      <c r="G15" s="81">
        <v>5619</v>
      </c>
      <c r="H15" s="68">
        <v>126</v>
      </c>
      <c r="I15" s="115">
        <v>69.3</v>
      </c>
      <c r="J15" s="115">
        <v>5944</v>
      </c>
      <c r="K15" s="81">
        <v>128</v>
      </c>
      <c r="L15" s="81">
        <v>70.7</v>
      </c>
      <c r="M15" s="81">
        <v>6290</v>
      </c>
      <c r="N15" s="117" t="s">
        <v>233</v>
      </c>
      <c r="O15" s="81" t="s">
        <v>225</v>
      </c>
    </row>
    <row r="16" ht="15" spans="1:15">
      <c r="A16" s="66">
        <v>13</v>
      </c>
      <c r="B16" s="67" t="s">
        <v>242</v>
      </c>
      <c r="C16" s="67" t="s">
        <v>243</v>
      </c>
      <c r="D16" s="68">
        <v>72</v>
      </c>
      <c r="E16" s="68">
        <v>129</v>
      </c>
      <c r="F16" s="72">
        <v>68.2</v>
      </c>
      <c r="G16" s="68">
        <v>5542</v>
      </c>
      <c r="H16" s="68">
        <v>136</v>
      </c>
      <c r="I16" s="115">
        <v>69.3</v>
      </c>
      <c r="J16" s="116">
        <v>5858</v>
      </c>
      <c r="K16" s="81">
        <v>142</v>
      </c>
      <c r="L16" s="81">
        <v>71.9</v>
      </c>
      <c r="M16" s="81">
        <v>6421</v>
      </c>
      <c r="N16" s="117" t="s">
        <v>225</v>
      </c>
      <c r="O16" s="81" t="s">
        <v>225</v>
      </c>
    </row>
    <row r="17" ht="15" spans="1:15">
      <c r="A17" s="66">
        <v>14</v>
      </c>
      <c r="B17" s="82" t="s">
        <v>242</v>
      </c>
      <c r="C17" s="82" t="s">
        <v>244</v>
      </c>
      <c r="D17" s="83">
        <v>71</v>
      </c>
      <c r="E17" s="83">
        <v>129</v>
      </c>
      <c r="F17" s="84">
        <v>66.8</v>
      </c>
      <c r="G17" s="83">
        <v>5325</v>
      </c>
      <c r="H17" s="83">
        <v>134</v>
      </c>
      <c r="I17" s="123">
        <v>68.8</v>
      </c>
      <c r="J17" s="71">
        <v>5734</v>
      </c>
      <c r="K17" s="80">
        <v>139</v>
      </c>
      <c r="L17" s="80">
        <v>70.6</v>
      </c>
      <c r="M17" s="80">
        <v>6103</v>
      </c>
      <c r="N17" s="117" t="s">
        <v>225</v>
      </c>
      <c r="O17" s="81" t="s">
        <v>225</v>
      </c>
    </row>
    <row r="18" ht="15" spans="1:15">
      <c r="A18" s="66">
        <v>15</v>
      </c>
      <c r="B18" s="85" t="s">
        <v>245</v>
      </c>
      <c r="C18" s="85" t="s">
        <v>246</v>
      </c>
      <c r="D18" s="81">
        <v>71</v>
      </c>
      <c r="E18" s="81">
        <v>125</v>
      </c>
      <c r="F18" s="86">
        <v>66.1</v>
      </c>
      <c r="G18" s="81">
        <v>5278</v>
      </c>
      <c r="H18" s="81">
        <v>132</v>
      </c>
      <c r="I18" s="81">
        <v>68.5</v>
      </c>
      <c r="J18" s="81">
        <v>5724</v>
      </c>
      <c r="K18" s="81">
        <v>141</v>
      </c>
      <c r="L18" s="81">
        <v>70.3</v>
      </c>
      <c r="M18" s="81">
        <v>6107</v>
      </c>
      <c r="N18" s="117" t="s">
        <v>225</v>
      </c>
      <c r="O18" s="81" t="s">
        <v>225</v>
      </c>
    </row>
    <row r="19" ht="15" spans="1:15">
      <c r="A19" s="66">
        <v>16</v>
      </c>
      <c r="B19" s="85" t="s">
        <v>245</v>
      </c>
      <c r="C19" s="85" t="s">
        <v>247</v>
      </c>
      <c r="D19" s="81">
        <v>71</v>
      </c>
      <c r="E19" s="81">
        <v>123</v>
      </c>
      <c r="F19" s="86">
        <v>66.8</v>
      </c>
      <c r="G19" s="81">
        <v>5506</v>
      </c>
      <c r="H19" s="81">
        <v>131</v>
      </c>
      <c r="I19" s="81">
        <v>68.9</v>
      </c>
      <c r="J19" s="81">
        <v>5970</v>
      </c>
      <c r="K19" s="81">
        <v>135</v>
      </c>
      <c r="L19" s="81">
        <v>70.6</v>
      </c>
      <c r="M19" s="81">
        <v>6358</v>
      </c>
      <c r="N19" s="124" t="s">
        <v>225</v>
      </c>
      <c r="O19" s="89" t="s">
        <v>225</v>
      </c>
    </row>
    <row r="20" ht="15" spans="1:15">
      <c r="A20" s="66">
        <v>17</v>
      </c>
      <c r="B20" s="85" t="s">
        <v>245</v>
      </c>
      <c r="C20" s="85" t="s">
        <v>248</v>
      </c>
      <c r="D20" s="81">
        <v>72</v>
      </c>
      <c r="E20" s="81">
        <v>125</v>
      </c>
      <c r="F20" s="86">
        <v>67.2</v>
      </c>
      <c r="G20" s="81">
        <v>5319</v>
      </c>
      <c r="H20" s="81">
        <v>130</v>
      </c>
      <c r="I20" s="81">
        <v>69.2</v>
      </c>
      <c r="J20" s="81">
        <v>5748</v>
      </c>
      <c r="K20" s="81">
        <v>141</v>
      </c>
      <c r="L20" s="81">
        <v>71.1</v>
      </c>
      <c r="M20" s="81">
        <v>6261</v>
      </c>
      <c r="N20" s="124" t="s">
        <v>225</v>
      </c>
      <c r="O20" s="89" t="s">
        <v>225</v>
      </c>
    </row>
    <row r="21" ht="15" spans="1:15">
      <c r="A21" s="66">
        <v>18</v>
      </c>
      <c r="B21" s="87" t="s">
        <v>249</v>
      </c>
      <c r="C21" s="87" t="s">
        <v>236</v>
      </c>
      <c r="D21" s="88">
        <v>72</v>
      </c>
      <c r="E21" s="89">
        <v>122</v>
      </c>
      <c r="F21" s="90">
        <v>67.7</v>
      </c>
      <c r="G21" s="89">
        <v>5414</v>
      </c>
      <c r="H21" s="89">
        <v>135</v>
      </c>
      <c r="I21" s="125">
        <v>70</v>
      </c>
      <c r="J21" s="126">
        <v>6070</v>
      </c>
      <c r="K21" s="89">
        <v>141</v>
      </c>
      <c r="L21" s="89">
        <v>71.6</v>
      </c>
      <c r="M21" s="89">
        <v>6355</v>
      </c>
      <c r="N21" s="124" t="s">
        <v>225</v>
      </c>
      <c r="O21" s="89" t="s">
        <v>225</v>
      </c>
    </row>
    <row r="22" ht="15" spans="1:15">
      <c r="A22" s="66">
        <v>19</v>
      </c>
      <c r="B22" s="67" t="s">
        <v>249</v>
      </c>
      <c r="C22" s="67" t="s">
        <v>250</v>
      </c>
      <c r="D22" s="68">
        <v>72</v>
      </c>
      <c r="E22" s="80">
        <v>125</v>
      </c>
      <c r="F22" s="79">
        <v>67.5</v>
      </c>
      <c r="G22" s="80">
        <v>5533</v>
      </c>
      <c r="H22" s="80">
        <v>139</v>
      </c>
      <c r="I22" s="71">
        <v>69.6</v>
      </c>
      <c r="J22" s="116">
        <v>6081</v>
      </c>
      <c r="K22" s="81">
        <v>143</v>
      </c>
      <c r="L22" s="81">
        <v>70.6</v>
      </c>
      <c r="M22" s="81">
        <v>6300</v>
      </c>
      <c r="N22" s="117" t="s">
        <v>225</v>
      </c>
      <c r="O22" s="81" t="s">
        <v>225</v>
      </c>
    </row>
    <row r="23" ht="15" spans="1:15">
      <c r="A23" s="66">
        <v>20</v>
      </c>
      <c r="B23" s="67" t="s">
        <v>251</v>
      </c>
      <c r="C23" s="67" t="s">
        <v>251</v>
      </c>
      <c r="D23" s="68">
        <v>72</v>
      </c>
      <c r="E23" s="91">
        <v>131</v>
      </c>
      <c r="F23" s="92">
        <v>67.6</v>
      </c>
      <c r="G23" s="93">
        <v>5486</v>
      </c>
      <c r="H23" s="93">
        <v>134</v>
      </c>
      <c r="I23" s="127">
        <v>69.8</v>
      </c>
      <c r="J23" s="116">
        <v>5951</v>
      </c>
      <c r="K23" s="81">
        <v>139</v>
      </c>
      <c r="L23" s="81">
        <v>70.7</v>
      </c>
      <c r="M23" s="81">
        <v>6193</v>
      </c>
      <c r="N23" s="117" t="s">
        <v>233</v>
      </c>
      <c r="O23" s="81" t="s">
        <v>225</v>
      </c>
    </row>
    <row r="24" ht="15" spans="1:15">
      <c r="A24" s="66">
        <v>21</v>
      </c>
      <c r="B24" s="94" t="s">
        <v>252</v>
      </c>
      <c r="C24" s="95" t="s">
        <v>246</v>
      </c>
      <c r="D24" s="96">
        <v>72</v>
      </c>
      <c r="E24" s="97">
        <v>121</v>
      </c>
      <c r="F24" s="98">
        <v>67.8</v>
      </c>
      <c r="G24" s="99">
        <v>5404</v>
      </c>
      <c r="H24" s="99">
        <v>125</v>
      </c>
      <c r="I24" s="128">
        <v>68.3</v>
      </c>
      <c r="J24" s="119">
        <v>5659</v>
      </c>
      <c r="K24" s="120">
        <v>135</v>
      </c>
      <c r="L24" s="120">
        <v>69.9</v>
      </c>
      <c r="M24" s="120">
        <v>5930</v>
      </c>
      <c r="N24" s="121" t="s">
        <v>225</v>
      </c>
      <c r="O24" s="120" t="s">
        <v>233</v>
      </c>
    </row>
    <row r="25" ht="15" spans="1:15">
      <c r="A25" s="66">
        <v>22</v>
      </c>
      <c r="B25" s="100" t="s">
        <v>252</v>
      </c>
      <c r="C25" s="101" t="s">
        <v>253</v>
      </c>
      <c r="D25" s="102">
        <v>71</v>
      </c>
      <c r="E25" s="103">
        <v>119</v>
      </c>
      <c r="F25" s="104">
        <v>67</v>
      </c>
      <c r="G25" s="105">
        <v>5409</v>
      </c>
      <c r="H25" s="106">
        <v>123</v>
      </c>
      <c r="I25" s="129">
        <v>68.2</v>
      </c>
      <c r="J25" s="116">
        <v>5654</v>
      </c>
      <c r="K25" s="81">
        <v>126</v>
      </c>
      <c r="L25" s="81">
        <v>69.3</v>
      </c>
      <c r="M25" s="81">
        <v>5908</v>
      </c>
      <c r="N25" s="117" t="s">
        <v>225</v>
      </c>
      <c r="O25" s="81" t="s">
        <v>233</v>
      </c>
    </row>
    <row r="26" spans="1:15">
      <c r="A26" s="107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6:15">
      <c r="F27" s="21"/>
      <c r="G27" s="108">
        <f>SUM(G4:G26)</f>
        <v>119275</v>
      </c>
      <c r="H27" s="21"/>
      <c r="I27" s="21"/>
      <c r="J27" s="130">
        <f>SUM(J4:J26)</f>
        <v>128798</v>
      </c>
      <c r="K27" s="21"/>
      <c r="L27" s="21"/>
      <c r="M27" s="130">
        <f>SUM(M4:M26)</f>
        <v>136912</v>
      </c>
      <c r="N27" s="21"/>
      <c r="O27" s="21"/>
    </row>
    <row r="28" spans="6:15">
      <c r="F28" s="21" t="s">
        <v>254</v>
      </c>
      <c r="G28" s="109">
        <f>G27/22</f>
        <v>5421.59090909091</v>
      </c>
      <c r="H28" s="21"/>
      <c r="I28" s="21" t="s">
        <v>254</v>
      </c>
      <c r="J28" s="131">
        <f>J27/22</f>
        <v>5854.45454545455</v>
      </c>
      <c r="K28" s="21"/>
      <c r="L28" s="21" t="s">
        <v>254</v>
      </c>
      <c r="M28" s="131">
        <f>M27/22</f>
        <v>6223.27272727273</v>
      </c>
      <c r="N28" s="21"/>
      <c r="O28" s="21"/>
    </row>
    <row r="29" spans="6:15"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6:15"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6:15">
      <c r="F31" s="21"/>
      <c r="H31" s="21"/>
      <c r="I31" s="21"/>
      <c r="J31" s="110"/>
      <c r="K31" s="21"/>
      <c r="L31" s="21"/>
      <c r="M31" s="110"/>
      <c r="N31" s="21"/>
      <c r="O31" s="21"/>
    </row>
    <row r="32" spans="5:15">
      <c r="E32" s="21"/>
      <c r="F32" s="21"/>
      <c r="G32" s="110"/>
      <c r="H32" s="21"/>
      <c r="I32" s="21"/>
      <c r="J32" s="110"/>
      <c r="K32" s="21"/>
      <c r="L32" s="21"/>
      <c r="M32" s="110"/>
      <c r="O32" s="21"/>
    </row>
    <row r="33" spans="5:15">
      <c r="E33" s="21"/>
      <c r="F33" s="21"/>
      <c r="G33" s="110"/>
      <c r="H33" s="21"/>
      <c r="I33" s="21"/>
      <c r="J33" s="110"/>
      <c r="K33" s="21"/>
      <c r="L33" s="21"/>
      <c r="M33" s="110"/>
      <c r="O33" s="21"/>
    </row>
    <row r="34" spans="6:15"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6:15">
      <c r="F35" s="21"/>
      <c r="G35" s="21"/>
      <c r="H35" s="21"/>
      <c r="I35" s="21"/>
      <c r="J35" s="21"/>
      <c r="K35" s="21"/>
      <c r="L35" s="21"/>
      <c r="M35" s="21"/>
      <c r="N35" s="21"/>
      <c r="O35" s="21"/>
    </row>
  </sheetData>
  <sheetProtection algorithmName="SHA-512" hashValue="KW6GHvir54//KTyTPoTaAXEVxtsKV1TXEmz0+Y3TJW2ihCFH2JPctSk8ZWPyidojZXqgmwuVOnnzLaG76KwRYg==" saltValue="SmvcxXSKmJDChSDBwXCfMw==" spinCount="100000" sheet="1" selectLockedCells="1" objects="1"/>
  <pageMargins left="0.275" right="0.275" top="1" bottom="1" header="0.5" footer="0.5"/>
  <pageSetup paperSize="2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52"/>
  <sheetViews>
    <sheetView topLeftCell="A11" workbookViewId="0">
      <selection activeCell="B39" sqref="B39"/>
    </sheetView>
  </sheetViews>
  <sheetFormatPr defaultColWidth="9.14285714285714" defaultRowHeight="12.75"/>
  <cols>
    <col min="1" max="1" width="5.42857142857143" customWidth="1"/>
    <col min="2" max="2" width="17.7142857142857" customWidth="1"/>
    <col min="3" max="3" width="12.4285714285714" customWidth="1"/>
    <col min="4" max="4" width="20.5714285714286" customWidth="1"/>
    <col min="5" max="5" width="12.4285714285714" customWidth="1"/>
    <col min="6" max="6" width="2.85714285714286" customWidth="1"/>
    <col min="7" max="7" width="9.14285714285714" hidden="1" customWidth="1"/>
    <col min="8" max="8" width="19.7142857142857" customWidth="1"/>
    <col min="9" max="9" width="13.7142857142857" customWidth="1"/>
    <col min="10" max="10" width="10.5714285714286" customWidth="1"/>
  </cols>
  <sheetData>
    <row r="1" spans="2:11"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23.25" spans="2:11">
      <c r="B2" s="22"/>
      <c r="C2" s="23" t="s">
        <v>255</v>
      </c>
      <c r="E2" s="22"/>
      <c r="F2" s="22"/>
      <c r="G2" s="22"/>
      <c r="H2" s="22"/>
      <c r="I2" s="22"/>
      <c r="J2" s="22"/>
      <c r="K2" s="22"/>
    </row>
    <row r="3" ht="18" spans="2:11"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18" spans="2:11">
      <c r="B4" s="24" t="s">
        <v>256</v>
      </c>
      <c r="C4" s="25"/>
      <c r="D4" s="26">
        <f>'League Play Report'!M5</f>
        <v>0</v>
      </c>
      <c r="E4" s="27"/>
      <c r="F4" s="27"/>
      <c r="G4" s="27"/>
      <c r="H4" s="27"/>
      <c r="I4" s="27"/>
      <c r="J4" s="27"/>
      <c r="K4" s="22"/>
    </row>
    <row r="5" ht="18" spans="2:11">
      <c r="B5" s="24" t="s">
        <v>257</v>
      </c>
      <c r="C5" s="27"/>
      <c r="D5" s="27">
        <f>'League Play Report'!S8</f>
        <v>0</v>
      </c>
      <c r="E5" s="27"/>
      <c r="F5" s="27"/>
      <c r="G5" s="27"/>
      <c r="H5" s="27"/>
      <c r="I5" s="27"/>
      <c r="J5" s="27"/>
      <c r="K5" s="22"/>
    </row>
    <row r="6" ht="18" spans="2:11">
      <c r="B6" s="27" t="s">
        <v>258</v>
      </c>
      <c r="C6" s="25"/>
      <c r="D6" s="27" t="str">
        <f>'League Play Report'!S5</f>
        <v/>
      </c>
      <c r="E6" s="25"/>
      <c r="F6" s="27"/>
      <c r="G6" s="27"/>
      <c r="H6" s="27"/>
      <c r="I6" s="27"/>
      <c r="J6" s="27"/>
      <c r="K6" s="22"/>
    </row>
    <row r="7" ht="18" spans="2:11">
      <c r="B7" s="27"/>
      <c r="C7" s="27"/>
      <c r="D7" s="27"/>
      <c r="E7" s="27"/>
      <c r="F7" s="27"/>
      <c r="G7" s="27"/>
      <c r="H7" s="27"/>
      <c r="I7" s="27"/>
      <c r="J7" s="27"/>
      <c r="K7" s="22"/>
    </row>
    <row r="8" ht="18" spans="3:11">
      <c r="C8" s="28" t="s">
        <v>259</v>
      </c>
      <c r="D8" s="27" t="str">
        <f>'League Play Report'!S5</f>
        <v/>
      </c>
      <c r="E8" s="29" t="s">
        <v>260</v>
      </c>
      <c r="F8" s="29"/>
      <c r="G8" s="30"/>
      <c r="H8" s="27"/>
      <c r="J8" s="27"/>
      <c r="K8" s="22"/>
    </row>
    <row r="9" ht="18" spans="2:11">
      <c r="B9" s="31"/>
      <c r="C9" s="31"/>
      <c r="D9" s="27" t="s">
        <v>261</v>
      </c>
      <c r="E9" s="24">
        <f>I35</f>
        <v>0</v>
      </c>
      <c r="F9" s="27"/>
      <c r="G9" s="27"/>
      <c r="H9" s="27"/>
      <c r="I9" s="27"/>
      <c r="J9" s="27"/>
      <c r="K9" s="22"/>
    </row>
    <row r="10" ht="18" spans="2:11">
      <c r="B10" s="32"/>
      <c r="D10" s="27" t="s">
        <v>262</v>
      </c>
      <c r="E10" s="33">
        <f>I35*60</f>
        <v>0</v>
      </c>
      <c r="F10" s="27"/>
      <c r="G10" s="25"/>
      <c r="H10" s="25"/>
      <c r="I10" s="27"/>
      <c r="J10" s="27"/>
      <c r="K10" s="22"/>
    </row>
    <row r="11" ht="18" spans="2:11">
      <c r="B11" s="25"/>
      <c r="C11" s="25"/>
      <c r="D11" s="27"/>
      <c r="E11" s="27"/>
      <c r="F11" s="27"/>
      <c r="G11" s="25"/>
      <c r="H11" s="25"/>
      <c r="I11" s="27"/>
      <c r="J11" s="27"/>
      <c r="K11" s="22"/>
    </row>
    <row r="12" ht="18" spans="2:11">
      <c r="B12" s="34"/>
      <c r="C12" s="34"/>
      <c r="E12" s="27" t="s">
        <v>263</v>
      </c>
      <c r="F12" s="27"/>
      <c r="G12" s="25"/>
      <c r="H12" s="34"/>
      <c r="I12" s="34"/>
      <c r="J12" s="27"/>
      <c r="K12" s="22"/>
    </row>
    <row r="13" ht="18" spans="2:11">
      <c r="B13" s="34"/>
      <c r="C13" s="31" t="s">
        <v>264</v>
      </c>
      <c r="D13" s="25"/>
      <c r="F13" s="27"/>
      <c r="G13" s="25"/>
      <c r="H13" s="32" t="s">
        <v>265</v>
      </c>
      <c r="I13" s="34"/>
      <c r="J13" s="27"/>
      <c r="K13" s="22"/>
    </row>
    <row r="14" ht="18.75" spans="2:11">
      <c r="B14" s="34" t="s">
        <v>266</v>
      </c>
      <c r="C14" s="34" t="s">
        <v>199</v>
      </c>
      <c r="D14" s="34" t="s">
        <v>266</v>
      </c>
      <c r="E14" s="34" t="s">
        <v>199</v>
      </c>
      <c r="F14" s="27"/>
      <c r="G14" s="25"/>
      <c r="H14" s="34" t="s">
        <v>266</v>
      </c>
      <c r="I14" s="34" t="s">
        <v>199</v>
      </c>
      <c r="J14" s="27"/>
      <c r="K14" s="22"/>
    </row>
    <row r="15" ht="18.75" spans="1:11">
      <c r="A15" s="35">
        <f>'League Play Report'!C16</f>
        <v>0</v>
      </c>
      <c r="B15" s="36" t="str">
        <f>'League Play Report'!F16</f>
        <v/>
      </c>
      <c r="C15" s="36" t="str">
        <f>IFERROR(VLOOKUP(A15,Rosters!$E$4:$J$92,3),"")</f>
        <v/>
      </c>
      <c r="D15" s="36" t="str">
        <f>'League Play Report'!F36</f>
        <v/>
      </c>
      <c r="E15" s="37" t="str">
        <f>IFERROR(VLOOKUP(F15,Rosters!$E$4:$J$92,3),"")</f>
        <v/>
      </c>
      <c r="F15" s="38">
        <f>'League Play Report'!C36</f>
        <v>0</v>
      </c>
      <c r="G15" s="39">
        <f>'[1]Alternate Play Report'!B9</f>
        <v>0</v>
      </c>
      <c r="H15" s="36" t="str">
        <f>'Alternate Play Report'!E13</f>
        <v/>
      </c>
      <c r="I15" s="36" t="str">
        <f>IFERROR(VLOOKUP(J15,Rosters!$E$4:$J$92,3),"")</f>
        <v/>
      </c>
      <c r="J15" s="35">
        <f>'Alternate Play Report'!B13</f>
        <v>0</v>
      </c>
      <c r="K15" s="22"/>
    </row>
    <row r="16" ht="18.75" spans="1:11">
      <c r="A16" s="35">
        <f>'League Play Report'!C17</f>
        <v>0</v>
      </c>
      <c r="B16" s="36" t="str">
        <f>'League Play Report'!F17</f>
        <v/>
      </c>
      <c r="C16" s="36" t="str">
        <f>IFERROR(VLOOKUP(A16,Rosters!$E$4:$J$92,3),"")</f>
        <v/>
      </c>
      <c r="D16" s="36" t="str">
        <f>'League Play Report'!F37</f>
        <v/>
      </c>
      <c r="E16" s="37" t="str">
        <f>IFERROR(VLOOKUP(F16,Rosters!$E$4:$J$92,3),"")</f>
        <v/>
      </c>
      <c r="F16" s="38">
        <f>'League Play Report'!C37</f>
        <v>0</v>
      </c>
      <c r="G16" s="39">
        <f>'[1]Alternate Play Report'!B10</f>
        <v>0</v>
      </c>
      <c r="H16" s="36" t="str">
        <f>'Alternate Play Report'!E14</f>
        <v/>
      </c>
      <c r="I16" s="36" t="str">
        <f>IFERROR(VLOOKUP(J16,Rosters!$E$4:$J$92,3),"")</f>
        <v/>
      </c>
      <c r="J16" s="35">
        <f>'Alternate Play Report'!B14</f>
        <v>0</v>
      </c>
      <c r="K16" s="22"/>
    </row>
    <row r="17" ht="18.75" spans="1:11">
      <c r="A17" s="35">
        <f>'League Play Report'!C18</f>
        <v>0</v>
      </c>
      <c r="B17" s="36" t="str">
        <f>'League Play Report'!F18</f>
        <v/>
      </c>
      <c r="C17" s="36" t="str">
        <f>IFERROR(VLOOKUP(A17,Rosters!$E$4:$J$92,3),"")</f>
        <v/>
      </c>
      <c r="D17" s="36" t="str">
        <f>'League Play Report'!F38</f>
        <v/>
      </c>
      <c r="E17" s="37" t="str">
        <f>IFERROR(VLOOKUP(F17,Rosters!$E$4:$J$92,3),"")</f>
        <v/>
      </c>
      <c r="F17" s="38">
        <f>'League Play Report'!C38</f>
        <v>0</v>
      </c>
      <c r="G17" s="39">
        <f>'[1]Alternate Play Report'!B11</f>
        <v>0</v>
      </c>
      <c r="H17" s="36" t="str">
        <f>'Alternate Play Report'!E15</f>
        <v/>
      </c>
      <c r="I17" s="36" t="str">
        <f>IFERROR(VLOOKUP(J17,Rosters!$E$4:$J$92,3),"")</f>
        <v/>
      </c>
      <c r="J17" s="35">
        <f>'Alternate Play Report'!B15</f>
        <v>0</v>
      </c>
      <c r="K17" s="22"/>
    </row>
    <row r="18" ht="18.75" spans="1:11">
      <c r="A18" s="35">
        <f>'League Play Report'!C19</f>
        <v>0</v>
      </c>
      <c r="B18" s="36" t="str">
        <f>'League Play Report'!F19</f>
        <v/>
      </c>
      <c r="C18" s="36" t="str">
        <f>IFERROR(VLOOKUP(A18,Rosters!$E$4:$J$92,3),"")</f>
        <v/>
      </c>
      <c r="D18" s="36" t="str">
        <f>'League Play Report'!F39</f>
        <v/>
      </c>
      <c r="E18" s="37" t="str">
        <f>IFERROR(VLOOKUP(F18,Rosters!$E$4:$J$92,3),"")</f>
        <v/>
      </c>
      <c r="F18" s="38">
        <f>'League Play Report'!C39</f>
        <v>0</v>
      </c>
      <c r="G18" s="39">
        <f>'[1]Alternate Play Report'!B12</f>
        <v>0</v>
      </c>
      <c r="H18" s="36" t="str">
        <f>'Alternate Play Report'!E16</f>
        <v/>
      </c>
      <c r="I18" s="36" t="str">
        <f>IFERROR(VLOOKUP(J18,Rosters!$E$4:$J$92,3),"")</f>
        <v/>
      </c>
      <c r="J18" s="35">
        <f>'Alternate Play Report'!B16</f>
        <v>0</v>
      </c>
      <c r="K18" s="22"/>
    </row>
    <row r="19" ht="18.75" spans="1:11">
      <c r="A19" s="35">
        <f>'League Play Report'!C20</f>
        <v>0</v>
      </c>
      <c r="B19" s="36" t="str">
        <f>'League Play Report'!F20</f>
        <v/>
      </c>
      <c r="C19" s="36" t="str">
        <f>IFERROR(VLOOKUP(A19,Rosters!$E$4:$J$92,3),"")</f>
        <v/>
      </c>
      <c r="D19" s="36" t="str">
        <f>'League Play Report'!F40</f>
        <v/>
      </c>
      <c r="E19" s="37" t="str">
        <f>IFERROR(VLOOKUP(F19,Rosters!$E$4:$J$92,3),"")</f>
        <v/>
      </c>
      <c r="F19" s="38">
        <f>'League Play Report'!C40</f>
        <v>0</v>
      </c>
      <c r="G19" s="39">
        <f>'[1]Alternate Play Report'!B13</f>
        <v>0</v>
      </c>
      <c r="H19" s="36" t="str">
        <f>'Alternate Play Report'!E17</f>
        <v/>
      </c>
      <c r="I19" s="36" t="str">
        <f>IFERROR(VLOOKUP(J19,Rosters!$E$4:$J$92,3),"")</f>
        <v/>
      </c>
      <c r="J19" s="35">
        <f>'Alternate Play Report'!B17</f>
        <v>0</v>
      </c>
      <c r="K19" s="22"/>
    </row>
    <row r="20" ht="18.75" spans="1:11">
      <c r="A20" s="35">
        <f>'League Play Report'!C21</f>
        <v>0</v>
      </c>
      <c r="B20" s="36" t="str">
        <f>'League Play Report'!F21</f>
        <v/>
      </c>
      <c r="C20" s="36" t="str">
        <f>IFERROR(VLOOKUP(A20,Rosters!$E$4:$J$92,3),"")</f>
        <v/>
      </c>
      <c r="D20" s="36" t="str">
        <f>'League Play Report'!F41</f>
        <v/>
      </c>
      <c r="E20" s="37" t="str">
        <f>IFERROR(VLOOKUP(F20,Rosters!$E$4:$J$92,3),"")</f>
        <v/>
      </c>
      <c r="F20" s="38">
        <f>'League Play Report'!C41</f>
        <v>0</v>
      </c>
      <c r="G20" s="39">
        <f>'[1]Alternate Play Report'!B14</f>
        <v>0</v>
      </c>
      <c r="H20" s="36" t="str">
        <f>'Alternate Play Report'!E18</f>
        <v/>
      </c>
      <c r="I20" s="36" t="str">
        <f>IFERROR(VLOOKUP(J20,Rosters!$E$4:$J$92,3),"")</f>
        <v/>
      </c>
      <c r="J20" s="35">
        <f>'Alternate Play Report'!B18</f>
        <v>0</v>
      </c>
      <c r="K20" s="22"/>
    </row>
    <row r="21" ht="18.75" spans="1:11">
      <c r="A21" s="35">
        <f>'League Play Report'!C22</f>
        <v>0</v>
      </c>
      <c r="B21" s="36" t="str">
        <f>'League Play Report'!F22</f>
        <v/>
      </c>
      <c r="C21" s="36" t="str">
        <f>IFERROR(VLOOKUP(A21,Rosters!$E$4:$J$92,3),"")</f>
        <v/>
      </c>
      <c r="D21" s="36" t="str">
        <f>'League Play Report'!F42</f>
        <v/>
      </c>
      <c r="E21" s="37" t="str">
        <f>IFERROR(VLOOKUP(F21,Rosters!$E$4:$J$92,3),"")</f>
        <v/>
      </c>
      <c r="F21" s="38">
        <f>'League Play Report'!C42</f>
        <v>0</v>
      </c>
      <c r="G21" s="39">
        <f>'[1]Alternate Play Report'!B15</f>
        <v>0</v>
      </c>
      <c r="H21" s="36" t="str">
        <f>'Alternate Play Report'!E19</f>
        <v/>
      </c>
      <c r="I21" s="36" t="str">
        <f>IFERROR(VLOOKUP(J21,Rosters!$E$4:$J$92,3),"")</f>
        <v/>
      </c>
      <c r="J21" s="35">
        <f>'Alternate Play Report'!B19</f>
        <v>0</v>
      </c>
      <c r="K21" s="22"/>
    </row>
    <row r="22" ht="18.75" spans="1:11">
      <c r="A22" s="35">
        <f>'League Play Report'!C23</f>
        <v>0</v>
      </c>
      <c r="B22" s="36" t="str">
        <f>'League Play Report'!F23</f>
        <v/>
      </c>
      <c r="C22" s="36" t="str">
        <f>IFERROR(VLOOKUP(A22,Rosters!$E$4:$J$92,3),"")</f>
        <v/>
      </c>
      <c r="D22" s="36" t="str">
        <f>'League Play Report'!F43</f>
        <v/>
      </c>
      <c r="E22" s="37" t="str">
        <f>IFERROR(VLOOKUP(F22,Rosters!$E$4:$J$92,3),"")</f>
        <v/>
      </c>
      <c r="F22" s="38">
        <f>'League Play Report'!C43</f>
        <v>0</v>
      </c>
      <c r="G22" s="39">
        <f>'[1]Alternate Play Report'!B16</f>
        <v>0</v>
      </c>
      <c r="H22" s="36" t="str">
        <f>'Alternate Play Report'!E20</f>
        <v/>
      </c>
      <c r="I22" s="36" t="str">
        <f>IFERROR(VLOOKUP(J22,Rosters!$E$4:$J$92,3),"")</f>
        <v/>
      </c>
      <c r="J22" s="35">
        <f>'Alternate Play Report'!B20</f>
        <v>0</v>
      </c>
      <c r="K22" s="22"/>
    </row>
    <row r="23" ht="18.75" spans="1:15">
      <c r="A23" s="35">
        <f>'League Play Report'!C24</f>
        <v>0</v>
      </c>
      <c r="B23" s="36" t="str">
        <f>'League Play Report'!F24</f>
        <v/>
      </c>
      <c r="C23" s="36" t="str">
        <f>IFERROR(VLOOKUP(A23,Rosters!$E$4:$J$92,3),"")</f>
        <v/>
      </c>
      <c r="D23" s="36" t="str">
        <f>'League Play Report'!F44</f>
        <v/>
      </c>
      <c r="E23" s="37" t="str">
        <f>IFERROR(VLOOKUP(F23,Rosters!$E$4:$J$92,3),"")</f>
        <v/>
      </c>
      <c r="F23" s="38">
        <f>'League Play Report'!C44</f>
        <v>0</v>
      </c>
      <c r="G23" s="39">
        <f>'[1]Alternate Play Report'!B17</f>
        <v>0</v>
      </c>
      <c r="H23" s="36" t="str">
        <f>'Alternate Play Report'!E21</f>
        <v/>
      </c>
      <c r="I23" s="36" t="str">
        <f>IFERROR(VLOOKUP(J23,Rosters!$E$4:$J$92,3),"")</f>
        <v/>
      </c>
      <c r="J23" s="35">
        <f>'Alternate Play Report'!B21</f>
        <v>0</v>
      </c>
      <c r="K23" s="22"/>
      <c r="O23" t="s">
        <v>267</v>
      </c>
    </row>
    <row r="24" ht="18.75" spans="1:11">
      <c r="A24" s="35">
        <f>'League Play Report'!C25</f>
        <v>0</v>
      </c>
      <c r="B24" s="36" t="str">
        <f>'League Play Report'!F25</f>
        <v/>
      </c>
      <c r="C24" s="36" t="str">
        <f>IFERROR(VLOOKUP(A24,Rosters!$E$4:$J$92,3),"")</f>
        <v/>
      </c>
      <c r="D24" s="36" t="str">
        <f>'League Play Report'!F45</f>
        <v/>
      </c>
      <c r="E24" s="37" t="str">
        <f>IFERROR(VLOOKUP(F24,Rosters!$E$4:$J$92,3),"")</f>
        <v/>
      </c>
      <c r="F24" s="38">
        <f>'League Play Report'!C45</f>
        <v>0</v>
      </c>
      <c r="G24" s="39">
        <f>'[1]Alternate Play Report'!B18</f>
        <v>0</v>
      </c>
      <c r="H24" s="36" t="str">
        <f>'Alternate Play Report'!E22</f>
        <v/>
      </c>
      <c r="I24" s="36" t="str">
        <f>IFERROR(VLOOKUP(J24,Rosters!$E$4:$J$92,3),"")</f>
        <v/>
      </c>
      <c r="J24" s="35">
        <f>'Alternate Play Report'!B22</f>
        <v>0</v>
      </c>
      <c r="K24" s="22"/>
    </row>
    <row r="25" ht="18.75" spans="1:11">
      <c r="A25" s="35">
        <f>'League Play Report'!C26</f>
        <v>0</v>
      </c>
      <c r="B25" s="36" t="str">
        <f>'League Play Report'!F26</f>
        <v/>
      </c>
      <c r="C25" s="36" t="str">
        <f>IFERROR(VLOOKUP(A25,Rosters!$E$4:$J$92,3),"")</f>
        <v/>
      </c>
      <c r="D25" s="36" t="str">
        <f>'League Play Report'!F46</f>
        <v/>
      </c>
      <c r="E25" s="37" t="str">
        <f>IFERROR(VLOOKUP(F25,Rosters!$E$4:$J$92,3),"")</f>
        <v/>
      </c>
      <c r="F25" s="38">
        <f>'League Play Report'!C46</f>
        <v>0</v>
      </c>
      <c r="G25" s="39">
        <f>'[1]Alternate Play Report'!B19</f>
        <v>0</v>
      </c>
      <c r="H25" s="36" t="str">
        <f>'Alternate Play Report'!E23</f>
        <v/>
      </c>
      <c r="I25" s="36" t="str">
        <f>IFERROR(VLOOKUP(J25,Rosters!$E$4:$J$92,3),"")</f>
        <v/>
      </c>
      <c r="J25" s="35">
        <f>'Alternate Play Report'!B23</f>
        <v>0</v>
      </c>
      <c r="K25" s="22"/>
    </row>
    <row r="26" ht="18.75" spans="1:11">
      <c r="A26" s="35">
        <f>'League Play Report'!C27</f>
        <v>0</v>
      </c>
      <c r="B26" s="36" t="str">
        <f>'League Play Report'!F27</f>
        <v/>
      </c>
      <c r="C26" s="36" t="str">
        <f>IFERROR(VLOOKUP(A26,Rosters!$E$4:$J$92,3),"")</f>
        <v/>
      </c>
      <c r="D26" s="36" t="str">
        <f>'League Play Report'!F47</f>
        <v/>
      </c>
      <c r="E26" s="37" t="str">
        <f>IFERROR(VLOOKUP(F26,Rosters!$E$4:$J$92,3),"")</f>
        <v/>
      </c>
      <c r="F26" s="38">
        <f>'League Play Report'!C47</f>
        <v>0</v>
      </c>
      <c r="G26" s="39">
        <f>'[1]Alternate Play Report'!B20</f>
        <v>0</v>
      </c>
      <c r="H26" s="36" t="str">
        <f>'Alternate Play Report'!E24</f>
        <v/>
      </c>
      <c r="I26" s="36" t="str">
        <f>IFERROR(VLOOKUP(J26,Rosters!$E$4:$J$92,3),"")</f>
        <v/>
      </c>
      <c r="J26" s="35">
        <f>'Alternate Play Report'!B24</f>
        <v>0</v>
      </c>
      <c r="K26" s="22"/>
    </row>
    <row r="27" ht="18.75" spans="1:11">
      <c r="A27" s="35">
        <f>'League Play Report'!C28</f>
        <v>0</v>
      </c>
      <c r="B27" s="36" t="str">
        <f>'League Play Report'!F28</f>
        <v/>
      </c>
      <c r="C27" s="36" t="str">
        <f>IFERROR(VLOOKUP(A27,Rosters!$E$4:$J$92,3),"")</f>
        <v/>
      </c>
      <c r="D27" s="36" t="str">
        <f>'League Play Report'!F48</f>
        <v/>
      </c>
      <c r="E27" s="37" t="str">
        <f>IFERROR(VLOOKUP(F27,Rosters!$E$4:$J$92,3),"")</f>
        <v/>
      </c>
      <c r="F27" s="38">
        <f>'League Play Report'!C48</f>
        <v>0</v>
      </c>
      <c r="G27" s="39">
        <f>'[1]Alternate Play Report'!B36</f>
        <v>0</v>
      </c>
      <c r="H27" s="36" t="str">
        <f>'Alternate Play Report'!E25</f>
        <v/>
      </c>
      <c r="I27" s="36" t="str">
        <f>IFERROR(VLOOKUP(J27,Rosters!$E$4:$J$92,3),"")</f>
        <v/>
      </c>
      <c r="J27" s="35">
        <f>'Alternate Play Report'!B25</f>
        <v>0</v>
      </c>
      <c r="K27" s="22"/>
    </row>
    <row r="28" ht="18.75" spans="1:11">
      <c r="A28" s="35">
        <f>'League Play Report'!C29</f>
        <v>0</v>
      </c>
      <c r="B28" s="36" t="str">
        <f>'League Play Report'!F29</f>
        <v/>
      </c>
      <c r="C28" s="36" t="str">
        <f>IFERROR(VLOOKUP(A28,Rosters!$E$4:$J$92,3),"")</f>
        <v/>
      </c>
      <c r="D28" s="36" t="str">
        <f>'League Play Report'!F49</f>
        <v/>
      </c>
      <c r="E28" s="37" t="str">
        <f>IFERROR(VLOOKUP(F28,Rosters!$E$4:$J$92,3),"")</f>
        <v/>
      </c>
      <c r="F28" s="38">
        <f>'League Play Report'!C49</f>
        <v>0</v>
      </c>
      <c r="G28" s="39">
        <f>'[1]Alternate Play Report'!B37</f>
        <v>0</v>
      </c>
      <c r="H28" s="36" t="str">
        <f>'Alternate Play Report'!E26</f>
        <v/>
      </c>
      <c r="I28" s="36" t="str">
        <f>IFERROR(VLOOKUP(J28,Rosters!$E$4:$J$92,3),"")</f>
        <v/>
      </c>
      <c r="J28" s="35">
        <f>'Alternate Play Report'!B26</f>
        <v>0</v>
      </c>
      <c r="K28" s="22"/>
    </row>
    <row r="29" ht="18.75" spans="1:11">
      <c r="A29" s="35">
        <f>'League Play Report'!C30</f>
        <v>0</v>
      </c>
      <c r="B29" s="36" t="str">
        <f>'League Play Report'!F30</f>
        <v/>
      </c>
      <c r="C29" s="36" t="str">
        <f>IFERROR(VLOOKUP(A29,Rosters!$E$4:$J$92,3),"")</f>
        <v/>
      </c>
      <c r="D29" s="36" t="str">
        <f>'League Play Report'!F50</f>
        <v/>
      </c>
      <c r="E29" s="37" t="str">
        <f>IFERROR(VLOOKUP(F29,Rosters!$E$4:$J$92,3),"")</f>
        <v/>
      </c>
      <c r="F29" s="38">
        <f>'League Play Report'!C50</f>
        <v>0</v>
      </c>
      <c r="G29" s="39">
        <f>'[1]Alternate Play Report'!B38</f>
        <v>0</v>
      </c>
      <c r="H29" s="36" t="str">
        <f>'Alternate Play Report'!E27</f>
        <v/>
      </c>
      <c r="I29" s="36" t="str">
        <f>IFERROR(VLOOKUP(J29,Rosters!$E$4:$J$92,3),"")</f>
        <v/>
      </c>
      <c r="J29" s="35">
        <f>'Alternate Play Report'!B27</f>
        <v>0</v>
      </c>
      <c r="K29" s="22"/>
    </row>
    <row r="30" ht="18.75" spans="1:11">
      <c r="A30" s="35">
        <f>'League Play Report'!C31</f>
        <v>0</v>
      </c>
      <c r="B30" s="40" t="str">
        <f>'League Play Report'!F31</f>
        <v/>
      </c>
      <c r="C30" s="40" t="str">
        <f>IFERROR(VLOOKUP(A30,Rosters!$E$4:$J$92,3),"")</f>
        <v/>
      </c>
      <c r="D30" s="36" t="str">
        <f>'League Play Report'!F51</f>
        <v/>
      </c>
      <c r="E30" s="37" t="str">
        <f>IFERROR(VLOOKUP(F30,Rosters!$E$4:$J$92,3),"")</f>
        <v/>
      </c>
      <c r="F30" s="38">
        <f>'League Play Report'!C51</f>
        <v>0</v>
      </c>
      <c r="G30" s="41">
        <f>'[1]Alternate Play Report'!B39</f>
        <v>0</v>
      </c>
      <c r="H30" s="36" t="str">
        <f>'Alternate Play Report'!E28</f>
        <v/>
      </c>
      <c r="I30" s="36" t="str">
        <f>IFERROR(VLOOKUP(J30,Rosters!$E$4:$J$92,3),"")</f>
        <v/>
      </c>
      <c r="J30" s="35">
        <f>'Alternate Play Report'!B28</f>
        <v>0</v>
      </c>
      <c r="K30" s="22"/>
    </row>
    <row r="31" ht="18.75" spans="1:11">
      <c r="A31" s="35">
        <f>'League Play Report'!C32</f>
        <v>0</v>
      </c>
      <c r="B31" s="40" t="str">
        <f>'League Play Report'!F32</f>
        <v/>
      </c>
      <c r="C31" s="40" t="str">
        <f>IFERROR(VLOOKUP(A31,Rosters!$E$4:$J$92,3),"")</f>
        <v/>
      </c>
      <c r="D31" s="36" t="str">
        <f>'League Play Report'!F52</f>
        <v/>
      </c>
      <c r="E31" s="37" t="str">
        <f>IFERROR(VLOOKUP(F31,Rosters!$E$4:$J$92,3),"")</f>
        <v/>
      </c>
      <c r="F31" s="38">
        <f>'League Play Report'!C52</f>
        <v>0</v>
      </c>
      <c r="G31" s="42"/>
      <c r="H31" s="36" t="str">
        <f>'Alternate Play Report'!E29</f>
        <v/>
      </c>
      <c r="I31" s="36" t="str">
        <f>IFERROR(VLOOKUP(J31,Rosters!$E$4:$J$92,3),"")</f>
        <v/>
      </c>
      <c r="J31" s="35">
        <f>'Alternate Play Report'!B29</f>
        <v>0</v>
      </c>
      <c r="K31" s="22"/>
    </row>
    <row r="32" ht="18.75" spans="1:11">
      <c r="A32" s="35">
        <f>'League Play Report'!C33</f>
        <v>0</v>
      </c>
      <c r="B32" s="40" t="str">
        <f>'League Play Report'!F33</f>
        <v/>
      </c>
      <c r="C32" s="40" t="str">
        <f>IFERROR(VLOOKUP(A32,Rosters!$E$4:$J$92,3),"")</f>
        <v/>
      </c>
      <c r="D32" s="40" t="str">
        <f>'League Play Report'!F53</f>
        <v/>
      </c>
      <c r="E32" s="37" t="str">
        <f>IFERROR(VLOOKUP(F32,Rosters!$E$4:$J$92,3),"")</f>
        <v/>
      </c>
      <c r="F32" s="38">
        <f>'League Play Report'!C53</f>
        <v>0</v>
      </c>
      <c r="G32" s="43"/>
      <c r="H32" s="36" t="str">
        <f>'Alternate Play Report'!E30</f>
        <v/>
      </c>
      <c r="I32" s="36" t="str">
        <f>IFERROR(VLOOKUP(J32,Rosters!$E$4:$J$92,3),"")</f>
        <v/>
      </c>
      <c r="J32" s="35">
        <f>'Alternate Play Report'!B30</f>
        <v>0</v>
      </c>
      <c r="K32" s="22"/>
    </row>
    <row r="33" ht="18.75" spans="1:11">
      <c r="A33" s="35">
        <f>'League Play Report'!C34</f>
        <v>0</v>
      </c>
      <c r="B33" s="40" t="str">
        <f>'League Play Report'!F34</f>
        <v/>
      </c>
      <c r="C33" s="44" t="str">
        <f>IFERROR(VLOOKUP(A33,Rosters!$E$4:$J$92,3),"")</f>
        <v/>
      </c>
      <c r="D33" s="45"/>
      <c r="E33" s="37" t="str">
        <f>IFERROR(VLOOKUP(F33,Rosters!$E$4:$J$92,3),"")</f>
        <v/>
      </c>
      <c r="F33" s="38">
        <f>'League Play Report'!C54</f>
        <v>0</v>
      </c>
      <c r="G33" s="43"/>
      <c r="H33" s="36" t="str">
        <f>'Alternate Play Report'!E31</f>
        <v/>
      </c>
      <c r="I33" s="36" t="str">
        <f>IFERROR(VLOOKUP(J33,Rosters!$E$4:$J$92,3),"")</f>
        <v/>
      </c>
      <c r="J33" s="35">
        <f>'Alternate Play Report'!B31</f>
        <v>0</v>
      </c>
      <c r="K33" s="22"/>
    </row>
    <row r="34" ht="18.75" spans="1:11">
      <c r="A34" s="35">
        <f>'League Play Report'!C35</f>
        <v>0</v>
      </c>
      <c r="B34" s="36" t="str">
        <f>'League Play Report'!F35</f>
        <v/>
      </c>
      <c r="C34" s="46" t="str">
        <f>IFERROR(VLOOKUP(A34,Rosters!$E$4:$J$92,3),"")</f>
        <v/>
      </c>
      <c r="D34" s="45"/>
      <c r="E34" s="37" t="str">
        <f>IFERROR(VLOOKUP(F34,Rosters!$E$4:$J$92,3),"")</f>
        <v/>
      </c>
      <c r="F34" s="38">
        <f>'League Play Report'!C55</f>
        <v>0</v>
      </c>
      <c r="G34" s="47"/>
      <c r="H34" s="36" t="str">
        <f>'Alternate Play Report'!E32</f>
        <v/>
      </c>
      <c r="I34" s="36" t="str">
        <f>IFERROR(VLOOKUP(J34,Rosters!$E$4:$J$92,3),"")</f>
        <v/>
      </c>
      <c r="J34" s="35">
        <f>'Alternate Play Report'!B32</f>
        <v>0</v>
      </c>
      <c r="K34" s="22"/>
    </row>
    <row r="35" ht="18" spans="1:11">
      <c r="A35" s="35"/>
      <c r="B35" s="48">
        <f>SUMPRODUCT(--(B15:B34&lt;&gt;""))</f>
        <v>0</v>
      </c>
      <c r="C35" s="48"/>
      <c r="D35" s="48">
        <f>SUMPRODUCT(--(D15:D32&lt;&gt;""))</f>
        <v>0</v>
      </c>
      <c r="E35" s="48"/>
      <c r="F35" s="48"/>
      <c r="G35" s="48"/>
      <c r="H35" s="48">
        <f>SUMPRODUCT(--(H15:H34&lt;&gt;""))</f>
        <v>0</v>
      </c>
      <c r="I35" s="56">
        <f>SUM(B35:H35)</f>
        <v>0</v>
      </c>
      <c r="J35" s="22"/>
      <c r="K35" s="22"/>
    </row>
    <row r="36" ht="18" spans="1:11">
      <c r="A36" s="35"/>
      <c r="B36" s="32" t="s">
        <v>268</v>
      </c>
      <c r="C36" s="49"/>
      <c r="D36" s="50"/>
      <c r="E36" s="49"/>
      <c r="F36" s="51"/>
      <c r="G36" s="49"/>
      <c r="H36" s="49"/>
      <c r="I36" s="49"/>
      <c r="J36" s="22"/>
      <c r="K36" s="22"/>
    </row>
    <row r="37" ht="18" spans="1:11">
      <c r="A37" s="35"/>
      <c r="B37" s="50"/>
      <c r="C37" s="49"/>
      <c r="D37" s="50"/>
      <c r="E37" s="49"/>
      <c r="F37" s="51"/>
      <c r="G37" s="49"/>
      <c r="H37" s="49"/>
      <c r="I37" s="49"/>
      <c r="J37" s="22"/>
      <c r="K37" s="22"/>
    </row>
    <row r="38" ht="18" spans="1:11">
      <c r="A38" s="35"/>
      <c r="B38" s="32" t="s">
        <v>269</v>
      </c>
      <c r="C38" s="49"/>
      <c r="D38" s="50"/>
      <c r="E38" s="49"/>
      <c r="F38" s="51"/>
      <c r="G38" s="49"/>
      <c r="H38" s="49"/>
      <c r="I38" s="49"/>
      <c r="J38" s="22"/>
      <c r="K38" s="22"/>
    </row>
    <row r="39" ht="18" spans="1:11">
      <c r="A39" s="35"/>
      <c r="B39" s="52"/>
      <c r="C39" s="53"/>
      <c r="D39" s="53"/>
      <c r="E39" s="53"/>
      <c r="F39" s="54"/>
      <c r="G39" s="53"/>
      <c r="H39" s="53"/>
      <c r="I39" s="53"/>
      <c r="J39" s="22"/>
      <c r="K39" s="22"/>
    </row>
    <row r="40" ht="18" spans="1:11">
      <c r="A40" s="35"/>
      <c r="E40" s="53"/>
      <c r="F40" s="55">
        <f>'[1]League Play Report'!B58</f>
        <v>0</v>
      </c>
      <c r="G40" s="22"/>
      <c r="H40" s="22"/>
      <c r="I40" s="22"/>
      <c r="J40" s="22"/>
      <c r="K40" s="22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  <row r="45" spans="1:1">
      <c r="A45" s="35"/>
    </row>
    <row r="46" spans="1:1">
      <c r="A46" s="35"/>
    </row>
    <row r="47" spans="1:1">
      <c r="A47" s="35"/>
    </row>
    <row r="48" spans="1:1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</sheetData>
  <sheetProtection algorithmName="SHA-512" hashValue="sxsa5KgX7YZlWEndWqGhcMsw8Z52qlDX7DXZVhvYEBSQoCBXjPdQ9+2ktXyYyGxX8Q8LROBjAtkm8uP/QkBgmQ==" saltValue="LTxwM1m2WsuHfO9Ez7zC3Q==" spinCount="100000" sheet="1" selectLockedCells="1" objects="1"/>
  <pageMargins left="0.25" right="0.25" top="0.75" bottom="0.75" header="0.298611111111111" footer="0.298611111111111"/>
  <pageSetup paperSize="25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H13" sqref="H13"/>
    </sheetView>
  </sheetViews>
  <sheetFormatPr defaultColWidth="14.4285714285714" defaultRowHeight="15" customHeight="1" outlineLevelCol="4"/>
  <cols>
    <col min="1" max="26" width="10.7142857142857" customWidth="1"/>
  </cols>
  <sheetData>
    <row r="1" ht="12.75" customHeight="1" spans="1:5">
      <c r="A1" t="s">
        <v>270</v>
      </c>
      <c r="B1" t="s">
        <v>54</v>
      </c>
      <c r="C1" t="s">
        <v>56</v>
      </c>
      <c r="D1" t="s">
        <v>55</v>
      </c>
      <c r="E1" t="s">
        <v>53</v>
      </c>
    </row>
    <row r="2" ht="12.75" customHeight="1" spans="1:5">
      <c r="A2" s="15" t="str">
        <f>'League Play Report'!S16</f>
        <v/>
      </c>
      <c r="B2" s="15">
        <f>'League Play Report'!X16</f>
        <v>0</v>
      </c>
      <c r="C2" s="15" t="str">
        <f>'League Play Report'!$G$9</f>
        <v/>
      </c>
      <c r="D2" s="15" t="str">
        <f>'League Play Report'!$K$9</f>
        <v/>
      </c>
      <c r="E2" s="16" t="e">
        <f>'League Play Report'!#REF!</f>
        <v>#REF!</v>
      </c>
    </row>
    <row r="3" ht="12.75" customHeight="1" spans="1:5">
      <c r="A3" s="15" t="str">
        <f>'League Play Report'!S17</f>
        <v/>
      </c>
      <c r="B3" s="15">
        <f>'League Play Report'!X17</f>
        <v>0</v>
      </c>
      <c r="C3" s="15" t="str">
        <f>'League Play Report'!$G$9</f>
        <v/>
      </c>
      <c r="D3" s="15" t="str">
        <f>'League Play Report'!$K$9</f>
        <v/>
      </c>
      <c r="E3" s="16" t="e">
        <f>'League Play Report'!#REF!</f>
        <v>#REF!</v>
      </c>
    </row>
    <row r="4" ht="12.75" customHeight="1" spans="1:5">
      <c r="A4" s="15" t="str">
        <f>'League Play Report'!S18</f>
        <v/>
      </c>
      <c r="B4" s="15">
        <f>'League Play Report'!X18</f>
        <v>0</v>
      </c>
      <c r="C4" s="15" t="str">
        <f>'League Play Report'!$G$9</f>
        <v/>
      </c>
      <c r="D4" s="15" t="str">
        <f>'League Play Report'!$K$9</f>
        <v/>
      </c>
      <c r="E4" s="16" t="e">
        <f>'League Play Report'!#REF!</f>
        <v>#REF!</v>
      </c>
    </row>
    <row r="5" ht="12.75" customHeight="1" spans="1:5">
      <c r="A5" s="15" t="str">
        <f>'League Play Report'!S19</f>
        <v/>
      </c>
      <c r="B5" s="15">
        <f>'League Play Report'!X19</f>
        <v>0</v>
      </c>
      <c r="C5" s="15" t="str">
        <f>'League Play Report'!$G$9</f>
        <v/>
      </c>
      <c r="D5" s="15" t="str">
        <f>'League Play Report'!$K$9</f>
        <v/>
      </c>
      <c r="E5" s="16" t="e">
        <f>'League Play Report'!#REF!</f>
        <v>#REF!</v>
      </c>
    </row>
    <row r="6" ht="12.75" customHeight="1" spans="1:5">
      <c r="A6" s="15" t="str">
        <f>'League Play Report'!S20</f>
        <v/>
      </c>
      <c r="B6" s="15">
        <f>'League Play Report'!X20</f>
        <v>0</v>
      </c>
      <c r="C6" s="15" t="str">
        <f>'League Play Report'!$G$9</f>
        <v/>
      </c>
      <c r="D6" s="15" t="str">
        <f>'League Play Report'!$K$9</f>
        <v/>
      </c>
      <c r="E6" s="16" t="e">
        <f>'League Play Report'!#REF!</f>
        <v>#REF!</v>
      </c>
    </row>
    <row r="7" ht="12.75" customHeight="1" spans="1:5">
      <c r="A7" s="15" t="str">
        <f>'League Play Report'!S21</f>
        <v/>
      </c>
      <c r="B7" s="15">
        <f>'League Play Report'!X21</f>
        <v>0</v>
      </c>
      <c r="C7" s="15" t="str">
        <f>'League Play Report'!$G$9</f>
        <v/>
      </c>
      <c r="D7" s="15" t="str">
        <f>'League Play Report'!$K$9</f>
        <v/>
      </c>
      <c r="E7" s="16" t="e">
        <f>'League Play Report'!#REF!</f>
        <v>#REF!</v>
      </c>
    </row>
    <row r="8" ht="12.75" customHeight="1" spans="1:5">
      <c r="A8" s="15" t="str">
        <f>'League Play Report'!S22</f>
        <v/>
      </c>
      <c r="B8" s="15">
        <f>'League Play Report'!X22</f>
        <v>0</v>
      </c>
      <c r="C8" s="15" t="str">
        <f>'League Play Report'!$G$9</f>
        <v/>
      </c>
      <c r="D8" s="15" t="str">
        <f>'League Play Report'!$K$9</f>
        <v/>
      </c>
      <c r="E8" s="16" t="e">
        <f>'League Play Report'!#REF!</f>
        <v>#REF!</v>
      </c>
    </row>
    <row r="9" ht="12.75" customHeight="1" spans="1:5">
      <c r="A9" s="15" t="str">
        <f>'League Play Report'!S23</f>
        <v/>
      </c>
      <c r="B9" s="15">
        <f>'League Play Report'!X23</f>
        <v>0</v>
      </c>
      <c r="C9" s="15" t="str">
        <f>'League Play Report'!$G$9</f>
        <v/>
      </c>
      <c r="D9" s="15" t="str">
        <f>'League Play Report'!$K$9</f>
        <v/>
      </c>
      <c r="E9" s="16" t="e">
        <f>'League Play Report'!#REF!</f>
        <v>#REF!</v>
      </c>
    </row>
    <row r="10" ht="12.75" customHeight="1" spans="1:5">
      <c r="A10" s="15" t="str">
        <f>'League Play Report'!S24</f>
        <v/>
      </c>
      <c r="B10" s="15">
        <f>'League Play Report'!X24</f>
        <v>0</v>
      </c>
      <c r="C10" s="15" t="str">
        <f>'League Play Report'!$G$9</f>
        <v/>
      </c>
      <c r="D10" s="15" t="str">
        <f>'League Play Report'!$K$9</f>
        <v/>
      </c>
      <c r="E10" s="16" t="e">
        <f>'League Play Report'!#REF!</f>
        <v>#REF!</v>
      </c>
    </row>
    <row r="11" ht="12.75" customHeight="1" spans="1:5">
      <c r="A11" s="15" t="str">
        <f>'League Play Report'!S25</f>
        <v/>
      </c>
      <c r="B11" s="15">
        <f>'League Play Report'!X25</f>
        <v>0</v>
      </c>
      <c r="C11" s="15" t="str">
        <f>'League Play Report'!$G$9</f>
        <v/>
      </c>
      <c r="D11" s="15" t="str">
        <f>'League Play Report'!$K$9</f>
        <v/>
      </c>
      <c r="E11" s="16" t="e">
        <f>'League Play Report'!#REF!</f>
        <v>#REF!</v>
      </c>
    </row>
    <row r="12" ht="12.75" customHeight="1" spans="1:5">
      <c r="A12" s="15" t="str">
        <f>'League Play Report'!S26</f>
        <v/>
      </c>
      <c r="B12" s="15">
        <f>'League Play Report'!X26</f>
        <v>0</v>
      </c>
      <c r="C12" s="15" t="str">
        <f>'League Play Report'!$G$9</f>
        <v/>
      </c>
      <c r="D12" s="15" t="str">
        <f>'League Play Report'!$K$9</f>
        <v/>
      </c>
      <c r="E12" s="16" t="e">
        <f>'League Play Report'!#REF!</f>
        <v>#REF!</v>
      </c>
    </row>
    <row r="13" ht="12.75" customHeight="1" spans="1:5">
      <c r="A13" s="15" t="str">
        <f>'League Play Report'!S27</f>
        <v/>
      </c>
      <c r="B13" s="15">
        <f>'League Play Report'!X27</f>
        <v>0</v>
      </c>
      <c r="C13" s="15" t="str">
        <f>'League Play Report'!$G$9</f>
        <v/>
      </c>
      <c r="D13" s="15" t="str">
        <f>'League Play Report'!$K$9</f>
        <v/>
      </c>
      <c r="E13" s="16" t="e">
        <f>'League Play Report'!#REF!</f>
        <v>#REF!</v>
      </c>
    </row>
    <row r="14" ht="12.75" customHeight="1" spans="1:5">
      <c r="A14" s="15" t="str">
        <f>'League Play Report'!S28</f>
        <v/>
      </c>
      <c r="B14" s="15">
        <f>'League Play Report'!X28</f>
        <v>0</v>
      </c>
      <c r="C14" s="15" t="str">
        <f>'League Play Report'!$G$9</f>
        <v/>
      </c>
      <c r="D14" s="15" t="str">
        <f>'League Play Report'!$K$9</f>
        <v/>
      </c>
      <c r="E14" s="16" t="e">
        <f>'League Play Report'!#REF!</f>
        <v>#REF!</v>
      </c>
    </row>
    <row r="15" ht="12.75" customHeight="1" spans="1:5">
      <c r="A15" s="15" t="str">
        <f>'League Play Report'!S29</f>
        <v/>
      </c>
      <c r="B15" s="15">
        <f>'League Play Report'!X29</f>
        <v>0</v>
      </c>
      <c r="C15" s="15" t="str">
        <f>'League Play Report'!$G$9</f>
        <v/>
      </c>
      <c r="D15" s="15" t="str">
        <f>'League Play Report'!$K$9</f>
        <v/>
      </c>
      <c r="E15" s="16" t="e">
        <f>'League Play Report'!#REF!</f>
        <v>#REF!</v>
      </c>
    </row>
    <row r="16" ht="12.75" customHeight="1" spans="1:5">
      <c r="A16" s="15" t="str">
        <f>'League Play Report'!S30</f>
        <v/>
      </c>
      <c r="B16" s="15">
        <f>'League Play Report'!X30</f>
        <v>0</v>
      </c>
      <c r="C16" s="15" t="str">
        <f>'League Play Report'!$G$9</f>
        <v/>
      </c>
      <c r="D16" s="15" t="str">
        <f>'League Play Report'!$K$9</f>
        <v/>
      </c>
      <c r="E16" s="16" t="e">
        <f>'League Play Report'!#REF!</f>
        <v>#REF!</v>
      </c>
    </row>
    <row r="17" ht="12.75" customHeight="1" spans="1:5">
      <c r="A17" s="15" t="str">
        <f>'League Play Report'!S31</f>
        <v/>
      </c>
      <c r="B17" s="15">
        <f>'League Play Report'!X31</f>
        <v>0</v>
      </c>
      <c r="C17" s="15" t="str">
        <f>'League Play Report'!$G$9</f>
        <v/>
      </c>
      <c r="D17" s="15" t="str">
        <f>'League Play Report'!$K$9</f>
        <v/>
      </c>
      <c r="E17" s="16" t="e">
        <f>'League Play Report'!#REF!</f>
        <v>#REF!</v>
      </c>
    </row>
    <row r="18" ht="12.75" customHeight="1" spans="1:5">
      <c r="A18" s="15" t="str">
        <f>'League Play Report'!S32</f>
        <v/>
      </c>
      <c r="B18" s="15">
        <f>'League Play Report'!X32</f>
        <v>0</v>
      </c>
      <c r="C18" s="15" t="str">
        <f>'League Play Report'!$G$9</f>
        <v/>
      </c>
      <c r="D18" s="15" t="str">
        <f>'League Play Report'!$K$9</f>
        <v/>
      </c>
      <c r="E18" s="16" t="e">
        <f>'League Play Report'!#REF!</f>
        <v>#REF!</v>
      </c>
    </row>
    <row r="19" ht="12.75" customHeight="1" spans="1:5">
      <c r="A19" s="15" t="str">
        <f>'League Play Report'!S33</f>
        <v/>
      </c>
      <c r="B19" s="15">
        <f>'League Play Report'!X33</f>
        <v>0</v>
      </c>
      <c r="C19" s="15" t="str">
        <f>'League Play Report'!$G$9</f>
        <v/>
      </c>
      <c r="D19" s="15" t="str">
        <f>'League Play Report'!$K$9</f>
        <v/>
      </c>
      <c r="E19" s="16" t="e">
        <f>'League Play Report'!#REF!</f>
        <v>#REF!</v>
      </c>
    </row>
    <row r="20" ht="12.75" customHeight="1" spans="1:5">
      <c r="A20" s="15" t="str">
        <f>'League Play Report'!S34</f>
        <v/>
      </c>
      <c r="B20" s="15">
        <f>'League Play Report'!X34</f>
        <v>0</v>
      </c>
      <c r="C20" s="15" t="str">
        <f>'League Play Report'!$G$9</f>
        <v/>
      </c>
      <c r="D20" s="15" t="str">
        <f>'League Play Report'!$K$9</f>
        <v/>
      </c>
      <c r="E20" s="16" t="e">
        <f>'League Play Report'!#REF!</f>
        <v>#REF!</v>
      </c>
    </row>
    <row r="21" ht="12.75" customHeight="1" spans="1:5">
      <c r="A21" s="15" t="str">
        <f>'League Play Report'!S35</f>
        <v/>
      </c>
      <c r="B21" s="15">
        <f>'League Play Report'!X35</f>
        <v>0</v>
      </c>
      <c r="C21" s="15" t="str">
        <f>'League Play Report'!$G$9</f>
        <v/>
      </c>
      <c r="D21" s="15" t="str">
        <f>'League Play Report'!$K$9</f>
        <v/>
      </c>
      <c r="E21" s="16" t="e">
        <f>'League Play Report'!#REF!</f>
        <v>#REF!</v>
      </c>
    </row>
    <row r="22" ht="12.75" customHeight="1" spans="1:5">
      <c r="A22" s="15" t="e">
        <f>'League Play Report'!#REF!</f>
        <v>#REF!</v>
      </c>
      <c r="B22" s="15" t="e">
        <f>'League Play Report'!#REF!</f>
        <v>#REF!</v>
      </c>
      <c r="C22" s="15" t="str">
        <f>'League Play Report'!$G$9</f>
        <v/>
      </c>
      <c r="D22" s="15" t="str">
        <f>'League Play Report'!$K$9</f>
        <v/>
      </c>
      <c r="E22" s="16" t="e">
        <f>'League Play Report'!#REF!</f>
        <v>#REF!</v>
      </c>
    </row>
    <row r="23" ht="12.75" customHeight="1" spans="1:5">
      <c r="A23" s="15" t="e">
        <f>'League Play Report'!#REF!</f>
        <v>#REF!</v>
      </c>
      <c r="B23" s="15" t="e">
        <f>'League Play Report'!#REF!</f>
        <v>#REF!</v>
      </c>
      <c r="C23" s="15" t="str">
        <f>'League Play Report'!$G$9</f>
        <v/>
      </c>
      <c r="D23" s="15" t="str">
        <f>'League Play Report'!$K$9</f>
        <v/>
      </c>
      <c r="E23" s="16" t="e">
        <f>'League Play Report'!#REF!</f>
        <v>#REF!</v>
      </c>
    </row>
    <row r="24" ht="12.75" customHeight="1" spans="1:5">
      <c r="A24" s="15" t="str">
        <f>'League Play Report'!S36</f>
        <v/>
      </c>
      <c r="B24" s="15">
        <f>'League Play Report'!X36</f>
        <v>0</v>
      </c>
      <c r="C24" s="15" t="str">
        <f>'League Play Report'!$G$9</f>
        <v/>
      </c>
      <c r="D24" s="15" t="str">
        <f>'League Play Report'!$K$9</f>
        <v/>
      </c>
      <c r="E24" s="16" t="e">
        <f>'League Play Report'!#REF!</f>
        <v>#REF!</v>
      </c>
    </row>
    <row r="25" ht="12.75" customHeight="1" spans="1:5">
      <c r="A25" s="15" t="str">
        <f>'League Play Report'!S37</f>
        <v/>
      </c>
      <c r="B25" s="15">
        <f>'League Play Report'!X37</f>
        <v>0</v>
      </c>
      <c r="C25" s="15" t="str">
        <f>'League Play Report'!$G$9</f>
        <v/>
      </c>
      <c r="D25" s="15" t="str">
        <f>'League Play Report'!$K$9</f>
        <v/>
      </c>
      <c r="E25" s="16" t="e">
        <f>'League Play Report'!#REF!</f>
        <v>#REF!</v>
      </c>
    </row>
    <row r="26" ht="12.75" customHeight="1" spans="1:5">
      <c r="A26" s="17" t="str">
        <f>'League Play Report'!S38</f>
        <v/>
      </c>
      <c r="B26" s="20">
        <f>'League Play Report'!X38</f>
        <v>0</v>
      </c>
      <c r="C26" s="17" t="str">
        <f>'League Play Report'!$G$10</f>
        <v/>
      </c>
      <c r="D26" s="17" t="e">
        <f>'League Play Report'!#REF!</f>
        <v>#REF!</v>
      </c>
      <c r="E26" s="18" t="e">
        <f>'League Play Report'!#REF!</f>
        <v>#REF!</v>
      </c>
    </row>
    <row r="27" ht="12.75" customHeight="1" spans="1:5">
      <c r="A27" s="17" t="str">
        <f>'League Play Report'!S39</f>
        <v/>
      </c>
      <c r="B27" s="20">
        <f>'League Play Report'!X39</f>
        <v>0</v>
      </c>
      <c r="C27" s="17" t="str">
        <f>'League Play Report'!$G$10</f>
        <v/>
      </c>
      <c r="D27" s="17" t="e">
        <f>'League Play Report'!#REF!</f>
        <v>#REF!</v>
      </c>
      <c r="E27" s="18" t="e">
        <f>'League Play Report'!#REF!</f>
        <v>#REF!</v>
      </c>
    </row>
    <row r="28" ht="12.75" customHeight="1" spans="1:5">
      <c r="A28" s="17" t="str">
        <f>'League Play Report'!S40</f>
        <v/>
      </c>
      <c r="B28" s="20">
        <f>'League Play Report'!X40</f>
        <v>0</v>
      </c>
      <c r="C28" s="17" t="str">
        <f>'League Play Report'!$G$10</f>
        <v/>
      </c>
      <c r="D28" s="17" t="e">
        <f>'League Play Report'!#REF!</f>
        <v>#REF!</v>
      </c>
      <c r="E28" s="18" t="e">
        <f>'League Play Report'!#REF!</f>
        <v>#REF!</v>
      </c>
    </row>
    <row r="29" ht="12.75" customHeight="1" spans="1:5">
      <c r="A29" s="17" t="str">
        <f>'League Play Report'!S41</f>
        <v/>
      </c>
      <c r="B29" s="20">
        <f>'League Play Report'!X41</f>
        <v>0</v>
      </c>
      <c r="C29" s="17" t="str">
        <f>'League Play Report'!$G$10</f>
        <v/>
      </c>
      <c r="D29" s="17" t="e">
        <f>'League Play Report'!#REF!</f>
        <v>#REF!</v>
      </c>
      <c r="E29" s="18" t="e">
        <f>'League Play Report'!#REF!</f>
        <v>#REF!</v>
      </c>
    </row>
    <row r="30" ht="12.75" customHeight="1" spans="1:5">
      <c r="A30" s="17" t="str">
        <f>'League Play Report'!S42</f>
        <v/>
      </c>
      <c r="B30" s="20">
        <f>'League Play Report'!X42</f>
        <v>0</v>
      </c>
      <c r="C30" s="17" t="str">
        <f>'League Play Report'!$G$10</f>
        <v/>
      </c>
      <c r="D30" s="17" t="e">
        <f>'League Play Report'!#REF!</f>
        <v>#REF!</v>
      </c>
      <c r="E30" s="18" t="e">
        <f>'League Play Report'!#REF!</f>
        <v>#REF!</v>
      </c>
    </row>
    <row r="31" ht="12.75" customHeight="1" spans="1:5">
      <c r="A31" s="17" t="str">
        <f>'League Play Report'!S43</f>
        <v/>
      </c>
      <c r="B31" s="20">
        <f>'League Play Report'!X43</f>
        <v>0</v>
      </c>
      <c r="C31" s="17" t="str">
        <f>'League Play Report'!$G$10</f>
        <v/>
      </c>
      <c r="D31" s="17" t="e">
        <f>'League Play Report'!#REF!</f>
        <v>#REF!</v>
      </c>
      <c r="E31" s="18" t="e">
        <f>'League Play Report'!#REF!</f>
        <v>#REF!</v>
      </c>
    </row>
    <row r="32" ht="12.75" customHeight="1" spans="1:5">
      <c r="A32" s="17" t="str">
        <f>'League Play Report'!S44</f>
        <v/>
      </c>
      <c r="B32" s="20">
        <f>'League Play Report'!X44</f>
        <v>0</v>
      </c>
      <c r="C32" s="17" t="str">
        <f>'League Play Report'!$G$10</f>
        <v/>
      </c>
      <c r="D32" s="17" t="e">
        <f>'League Play Report'!#REF!</f>
        <v>#REF!</v>
      </c>
      <c r="E32" s="18" t="e">
        <f>'League Play Report'!#REF!</f>
        <v>#REF!</v>
      </c>
    </row>
    <row r="33" ht="12.75" customHeight="1" spans="1:5">
      <c r="A33" s="17" t="str">
        <f>'League Play Report'!S45</f>
        <v/>
      </c>
      <c r="B33" s="20">
        <f>'League Play Report'!X45</f>
        <v>0</v>
      </c>
      <c r="C33" s="17" t="str">
        <f>'League Play Report'!$G$10</f>
        <v/>
      </c>
      <c r="D33" s="17" t="e">
        <f>'League Play Report'!#REF!</f>
        <v>#REF!</v>
      </c>
      <c r="E33" s="18" t="e">
        <f>'League Play Report'!#REF!</f>
        <v>#REF!</v>
      </c>
    </row>
    <row r="34" ht="12.75" customHeight="1" spans="1:5">
      <c r="A34" s="17" t="str">
        <f>'League Play Report'!S46</f>
        <v/>
      </c>
      <c r="B34" s="20">
        <f>'League Play Report'!X46</f>
        <v>0</v>
      </c>
      <c r="C34" s="17" t="str">
        <f>'League Play Report'!$G$10</f>
        <v/>
      </c>
      <c r="D34" s="17" t="e">
        <f>'League Play Report'!#REF!</f>
        <v>#REF!</v>
      </c>
      <c r="E34" s="18" t="e">
        <f>'League Play Report'!#REF!</f>
        <v>#REF!</v>
      </c>
    </row>
    <row r="35" ht="12.75" customHeight="1" spans="1:5">
      <c r="A35" s="17" t="str">
        <f>'League Play Report'!S47</f>
        <v/>
      </c>
      <c r="B35" s="20">
        <f>'League Play Report'!X47</f>
        <v>0</v>
      </c>
      <c r="C35" s="17" t="str">
        <f>'League Play Report'!$G$10</f>
        <v/>
      </c>
      <c r="D35" s="17" t="e">
        <f>'League Play Report'!#REF!</f>
        <v>#REF!</v>
      </c>
      <c r="E35" s="18" t="e">
        <f>'League Play Report'!#REF!</f>
        <v>#REF!</v>
      </c>
    </row>
    <row r="36" ht="12.75" customHeight="1" spans="1:5">
      <c r="A36" s="17" t="str">
        <f>'League Play Report'!S48</f>
        <v/>
      </c>
      <c r="B36" s="20">
        <f>'League Play Report'!X48</f>
        <v>0</v>
      </c>
      <c r="C36" s="17" t="str">
        <f>'League Play Report'!$G$10</f>
        <v/>
      </c>
      <c r="D36" s="17" t="e">
        <f>'League Play Report'!#REF!</f>
        <v>#REF!</v>
      </c>
      <c r="E36" s="18" t="e">
        <f>'League Play Report'!#REF!</f>
        <v>#REF!</v>
      </c>
    </row>
    <row r="37" ht="12.75" customHeight="1" spans="1:5">
      <c r="A37" s="17" t="str">
        <f>'League Play Report'!S49</f>
        <v/>
      </c>
      <c r="B37" s="20">
        <f>'League Play Report'!X49</f>
        <v>0</v>
      </c>
      <c r="C37" s="17" t="str">
        <f>'League Play Report'!$G$10</f>
        <v/>
      </c>
      <c r="D37" s="17" t="e">
        <f>'League Play Report'!#REF!</f>
        <v>#REF!</v>
      </c>
      <c r="E37" s="18" t="e">
        <f>'League Play Report'!#REF!</f>
        <v>#REF!</v>
      </c>
    </row>
    <row r="38" ht="12.75" customHeight="1" spans="1:5">
      <c r="A38" s="17" t="str">
        <f>'League Play Report'!S50</f>
        <v/>
      </c>
      <c r="B38" s="20">
        <f>'League Play Report'!X50</f>
        <v>0</v>
      </c>
      <c r="C38" s="17" t="str">
        <f>'League Play Report'!$G$10</f>
        <v/>
      </c>
      <c r="D38" s="17" t="e">
        <f>'League Play Report'!#REF!</f>
        <v>#REF!</v>
      </c>
      <c r="E38" s="18" t="e">
        <f>'League Play Report'!#REF!</f>
        <v>#REF!</v>
      </c>
    </row>
    <row r="39" ht="12.75" customHeight="1" spans="1:5">
      <c r="A39" s="17" t="str">
        <f>'League Play Report'!S51</f>
        <v/>
      </c>
      <c r="B39" s="20">
        <f>'League Play Report'!X51</f>
        <v>0</v>
      </c>
      <c r="C39" s="17" t="str">
        <f>'League Play Report'!$G$10</f>
        <v/>
      </c>
      <c r="D39" s="17" t="e">
        <f>'League Play Report'!#REF!</f>
        <v>#REF!</v>
      </c>
      <c r="E39" s="18" t="e">
        <f>'League Play Report'!#REF!</f>
        <v>#REF!</v>
      </c>
    </row>
    <row r="40" ht="12.75" customHeight="1" spans="1:5">
      <c r="A40" s="17" t="str">
        <f>'League Play Report'!S52</f>
        <v/>
      </c>
      <c r="B40" s="20">
        <f>'League Play Report'!X52</f>
        <v>0</v>
      </c>
      <c r="C40" s="17" t="str">
        <f>'League Play Report'!$G$10</f>
        <v/>
      </c>
      <c r="D40" s="17" t="e">
        <f>'League Play Report'!#REF!</f>
        <v>#REF!</v>
      </c>
      <c r="E40" s="18" t="e">
        <f>'League Play Report'!#REF!</f>
        <v>#REF!</v>
      </c>
    </row>
    <row r="41" ht="12.75" customHeight="1" spans="1:5">
      <c r="A41" s="17" t="str">
        <f>'League Play Report'!S53</f>
        <v/>
      </c>
      <c r="B41" s="20">
        <f>'League Play Report'!X53</f>
        <v>0</v>
      </c>
      <c r="C41" s="17" t="str">
        <f>'League Play Report'!$G$10</f>
        <v/>
      </c>
      <c r="D41" s="17" t="e">
        <f>'League Play Report'!#REF!</f>
        <v>#REF!</v>
      </c>
      <c r="E41" s="18" t="e">
        <f>'League Play Report'!#REF!</f>
        <v>#REF!</v>
      </c>
    </row>
    <row r="42" ht="12.75" customHeight="1" spans="1:5">
      <c r="A42" s="17" t="e">
        <f>'League Play Report'!#REF!</f>
        <v>#REF!</v>
      </c>
      <c r="B42" s="20" t="e">
        <f>'League Play Report'!#REF!</f>
        <v>#REF!</v>
      </c>
      <c r="C42" s="17" t="str">
        <f>'League Play Report'!$G$10</f>
        <v/>
      </c>
      <c r="D42" s="17" t="e">
        <f>'League Play Report'!#REF!</f>
        <v>#REF!</v>
      </c>
      <c r="E42" s="18" t="e">
        <f>'League Play Report'!#REF!</f>
        <v>#REF!</v>
      </c>
    </row>
    <row r="43" ht="12.75" customHeight="1" spans="1:5">
      <c r="A43" s="17" t="e">
        <f>'League Play Report'!#REF!</f>
        <v>#REF!</v>
      </c>
      <c r="B43" s="20" t="e">
        <f>'League Play Report'!#REF!</f>
        <v>#REF!</v>
      </c>
      <c r="C43" s="17" t="str">
        <f>'League Play Report'!$G$10</f>
        <v/>
      </c>
      <c r="D43" s="17" t="e">
        <f>'League Play Report'!#REF!</f>
        <v>#REF!</v>
      </c>
      <c r="E43" s="18" t="e">
        <f>'League Play Report'!#REF!</f>
        <v>#REF!</v>
      </c>
    </row>
    <row r="44" ht="12.75" customHeight="1" spans="1:5">
      <c r="A44" s="17" t="e">
        <f>'League Play Report'!#REF!</f>
        <v>#REF!</v>
      </c>
      <c r="B44" s="20" t="e">
        <f>'League Play Report'!#REF!</f>
        <v>#REF!</v>
      </c>
      <c r="C44" s="17" t="str">
        <f>'League Play Report'!$G$10</f>
        <v/>
      </c>
      <c r="D44" s="17" t="e">
        <f>'League Play Report'!#REF!</f>
        <v>#REF!</v>
      </c>
      <c r="E44" s="18" t="e">
        <f>'League Play Report'!#REF!</f>
        <v>#REF!</v>
      </c>
    </row>
    <row r="45" ht="12.75" customHeight="1" spans="1:5">
      <c r="A45" s="17" t="e">
        <f>'League Play Report'!#REF!</f>
        <v>#REF!</v>
      </c>
      <c r="B45" s="20" t="e">
        <f>'League Play Report'!#REF!</f>
        <v>#REF!</v>
      </c>
      <c r="C45" s="17" t="str">
        <f>'League Play Report'!$G$10</f>
        <v/>
      </c>
      <c r="D45" s="17" t="e">
        <f>'League Play Report'!#REF!</f>
        <v>#REF!</v>
      </c>
      <c r="E45" s="18" t="e">
        <f>'League Play Report'!#REF!</f>
        <v>#REF!</v>
      </c>
    </row>
    <row r="46" ht="12.75" customHeight="1" spans="1:5">
      <c r="A46" s="17" t="e">
        <f>'League Play Report'!#REF!</f>
        <v>#REF!</v>
      </c>
      <c r="B46" s="20" t="e">
        <f>'League Play Report'!#REF!</f>
        <v>#REF!</v>
      </c>
      <c r="C46" s="17" t="str">
        <f>'League Play Report'!$G$10</f>
        <v/>
      </c>
      <c r="D46" s="17" t="e">
        <f>'League Play Report'!#REF!</f>
        <v>#REF!</v>
      </c>
      <c r="E46" s="18" t="e">
        <f>'League Play Report'!#REF!</f>
        <v>#REF!</v>
      </c>
    </row>
    <row r="47" ht="12.75" customHeight="1" spans="1:5">
      <c r="A47" s="17" t="e">
        <f>'League Play Report'!#REF!</f>
        <v>#REF!</v>
      </c>
      <c r="B47" s="20" t="e">
        <f>'League Play Report'!#REF!</f>
        <v>#REF!</v>
      </c>
      <c r="C47" s="17" t="str">
        <f>'League Play Report'!$G$10</f>
        <v/>
      </c>
      <c r="D47" s="17" t="e">
        <f>'League Play Report'!#REF!</f>
        <v>#REF!</v>
      </c>
      <c r="E47" s="18" t="e">
        <f>'League Play Report'!#REF!</f>
        <v>#REF!</v>
      </c>
    </row>
    <row r="48" ht="12.75" customHeight="1" spans="1:5">
      <c r="A48" s="17" t="e">
        <f>'League Play Report'!#REF!</f>
        <v>#REF!</v>
      </c>
      <c r="B48" s="20" t="e">
        <f>'League Play Report'!#REF!</f>
        <v>#REF!</v>
      </c>
      <c r="C48" s="17" t="str">
        <f>'League Play Report'!$G$10</f>
        <v/>
      </c>
      <c r="D48" s="17" t="e">
        <f>'League Play Report'!#REF!</f>
        <v>#REF!</v>
      </c>
      <c r="E48" s="18" t="e">
        <f>'League Play Report'!#REF!</f>
        <v>#REF!</v>
      </c>
    </row>
    <row r="49" ht="12.75" customHeight="1" spans="1:5">
      <c r="A49" s="17" t="e">
        <f>'League Play Report'!#REF!</f>
        <v>#REF!</v>
      </c>
      <c r="B49" s="20" t="e">
        <f>'League Play Report'!#REF!</f>
        <v>#REF!</v>
      </c>
      <c r="C49" s="17" t="str">
        <f>'League Play Report'!$G$10</f>
        <v/>
      </c>
      <c r="D49" s="17" t="e">
        <f>'League Play Report'!#REF!</f>
        <v>#REF!</v>
      </c>
      <c r="E49" s="18" t="e">
        <f>'League Play Report'!#REF!</f>
        <v>#REF!</v>
      </c>
    </row>
    <row r="50" ht="12.75" customHeight="1" spans="1:5">
      <c r="A50" s="15" t="e">
        <f>#REF!</f>
        <v>#REF!</v>
      </c>
      <c r="B50" s="15" t="e">
        <f>#REF!</f>
        <v>#REF!</v>
      </c>
      <c r="C50" s="15" t="str">
        <f>'League Play Report'!$G$9</f>
        <v/>
      </c>
      <c r="D50" s="15" t="str">
        <f>'League Play Report'!$K$9</f>
        <v/>
      </c>
      <c r="E50" s="16" t="e">
        <f>'League Play Report'!#REF!</f>
        <v>#REF!</v>
      </c>
    </row>
    <row r="51" ht="12.75" customHeight="1" spans="1:5">
      <c r="A51" s="15" t="e">
        <f>#REF!</f>
        <v>#REF!</v>
      </c>
      <c r="B51" s="15" t="e">
        <f>#REF!</f>
        <v>#REF!</v>
      </c>
      <c r="C51" s="15" t="str">
        <f>'League Play Report'!$G$9</f>
        <v/>
      </c>
      <c r="D51" s="15" t="str">
        <f>'League Play Report'!$K$9</f>
        <v/>
      </c>
      <c r="E51" s="16" t="e">
        <f>'League Play Report'!#REF!</f>
        <v>#REF!</v>
      </c>
    </row>
    <row r="52" ht="12.75" customHeight="1" spans="1:5">
      <c r="A52" s="15" t="e">
        <f>#REF!</f>
        <v>#REF!</v>
      </c>
      <c r="B52" s="15" t="e">
        <f>#REF!</f>
        <v>#REF!</v>
      </c>
      <c r="C52" s="15" t="str">
        <f>'League Play Report'!$G$9</f>
        <v/>
      </c>
      <c r="D52" s="15" t="str">
        <f>'League Play Report'!$K$9</f>
        <v/>
      </c>
      <c r="E52" s="16" t="e">
        <f>'League Play Report'!#REF!</f>
        <v>#REF!</v>
      </c>
    </row>
    <row r="53" ht="12.75" customHeight="1" spans="1:5">
      <c r="A53" s="15" t="e">
        <f>#REF!</f>
        <v>#REF!</v>
      </c>
      <c r="B53" s="15" t="e">
        <f>#REF!</f>
        <v>#REF!</v>
      </c>
      <c r="C53" s="15" t="str">
        <f>'League Play Report'!$G$9</f>
        <v/>
      </c>
      <c r="D53" s="15" t="str">
        <f>'League Play Report'!$K$9</f>
        <v/>
      </c>
      <c r="E53" s="16" t="e">
        <f>'League Play Report'!#REF!</f>
        <v>#REF!</v>
      </c>
    </row>
    <row r="54" ht="12.75" customHeight="1" spans="1:5">
      <c r="A54" s="15" t="e">
        <f>#REF!</f>
        <v>#REF!</v>
      </c>
      <c r="B54" s="15" t="e">
        <f>#REF!</f>
        <v>#REF!</v>
      </c>
      <c r="C54" s="15" t="str">
        <f>'League Play Report'!$G$9</f>
        <v/>
      </c>
      <c r="D54" s="15" t="str">
        <f>'League Play Report'!$K$9</f>
        <v/>
      </c>
      <c r="E54" s="16" t="e">
        <f>'League Play Report'!#REF!</f>
        <v>#REF!</v>
      </c>
    </row>
    <row r="55" ht="12.75" customHeight="1" spans="1:5">
      <c r="A55" s="15" t="e">
        <f>#REF!</f>
        <v>#REF!</v>
      </c>
      <c r="B55" s="15" t="e">
        <f>#REF!</f>
        <v>#REF!</v>
      </c>
      <c r="C55" s="15" t="str">
        <f>'League Play Report'!$G$9</f>
        <v/>
      </c>
      <c r="D55" s="15" t="str">
        <f>'League Play Report'!$K$9</f>
        <v/>
      </c>
      <c r="E55" s="16" t="e">
        <f>'League Play Report'!#REF!</f>
        <v>#REF!</v>
      </c>
    </row>
    <row r="56" ht="12.75" customHeight="1" spans="1:5">
      <c r="A56" s="15" t="e">
        <f>#REF!</f>
        <v>#REF!</v>
      </c>
      <c r="B56" s="15" t="e">
        <f>#REF!</f>
        <v>#REF!</v>
      </c>
      <c r="C56" s="15" t="str">
        <f>'League Play Report'!$G$9</f>
        <v/>
      </c>
      <c r="D56" s="15" t="str">
        <f>'League Play Report'!$K$9</f>
        <v/>
      </c>
      <c r="E56" s="16" t="e">
        <f>'League Play Report'!#REF!</f>
        <v>#REF!</v>
      </c>
    </row>
    <row r="57" ht="12.75" customHeight="1" spans="1:5">
      <c r="A57" s="15" t="e">
        <f>#REF!</f>
        <v>#REF!</v>
      </c>
      <c r="B57" s="15" t="e">
        <f>#REF!</f>
        <v>#REF!</v>
      </c>
      <c r="C57" s="15" t="str">
        <f>'League Play Report'!$G$9</f>
        <v/>
      </c>
      <c r="D57" s="15" t="str">
        <f>'League Play Report'!$K$9</f>
        <v/>
      </c>
      <c r="E57" s="16" t="e">
        <f>'League Play Report'!#REF!</f>
        <v>#REF!</v>
      </c>
    </row>
    <row r="58" ht="12.75" customHeight="1" spans="1:5">
      <c r="A58" s="15" t="e">
        <f>#REF!</f>
        <v>#REF!</v>
      </c>
      <c r="B58" s="15" t="e">
        <f>#REF!</f>
        <v>#REF!</v>
      </c>
      <c r="C58" s="15" t="str">
        <f>'League Play Report'!$G$9</f>
        <v/>
      </c>
      <c r="D58" s="15" t="str">
        <f>'League Play Report'!$K$9</f>
        <v/>
      </c>
      <c r="E58" s="16" t="e">
        <f>'League Play Report'!#REF!</f>
        <v>#REF!</v>
      </c>
    </row>
    <row r="59" ht="12.75" customHeight="1" spans="1:5">
      <c r="A59" s="15" t="e">
        <f>#REF!</f>
        <v>#REF!</v>
      </c>
      <c r="B59" s="15" t="e">
        <f>#REF!</f>
        <v>#REF!</v>
      </c>
      <c r="C59" s="15" t="str">
        <f>'League Play Report'!$G$9</f>
        <v/>
      </c>
      <c r="D59" s="15" t="str">
        <f>'League Play Report'!$K$9</f>
        <v/>
      </c>
      <c r="E59" s="16" t="e">
        <f>'League Play Report'!#REF!</f>
        <v>#REF!</v>
      </c>
    </row>
    <row r="60" ht="12.75" customHeight="1" spans="1:5">
      <c r="A60" s="15" t="e">
        <f>#REF!</f>
        <v>#REF!</v>
      </c>
      <c r="B60" s="15" t="e">
        <f>#REF!</f>
        <v>#REF!</v>
      </c>
      <c r="C60" s="15" t="str">
        <f>'League Play Report'!$G$9</f>
        <v/>
      </c>
      <c r="D60" s="15" t="str">
        <f>'League Play Report'!$K$9</f>
        <v/>
      </c>
      <c r="E60" s="16" t="e">
        <f>'League Play Report'!#REF!</f>
        <v>#REF!</v>
      </c>
    </row>
    <row r="61" ht="12.75" customHeight="1" spans="1:5">
      <c r="A61" s="15" t="e">
        <f>#REF!</f>
        <v>#REF!</v>
      </c>
      <c r="B61" s="15" t="e">
        <f>#REF!</f>
        <v>#REF!</v>
      </c>
      <c r="C61" s="15" t="str">
        <f>'League Play Report'!$G$9</f>
        <v/>
      </c>
      <c r="D61" s="15" t="str">
        <f>'League Play Report'!$K$9</f>
        <v/>
      </c>
      <c r="E61" s="16" t="e">
        <f>'League Play Report'!#REF!</f>
        <v>#REF!</v>
      </c>
    </row>
    <row r="62" ht="12.75" customHeight="1" spans="1:5">
      <c r="A62" s="15" t="e">
        <f>#REF!</f>
        <v>#REF!</v>
      </c>
      <c r="B62" s="15" t="e">
        <f>#REF!</f>
        <v>#REF!</v>
      </c>
      <c r="C62" s="15" t="str">
        <f>'League Play Report'!$G$9</f>
        <v/>
      </c>
      <c r="D62" s="15" t="str">
        <f>'League Play Report'!$K$9</f>
        <v/>
      </c>
      <c r="E62" s="16" t="e">
        <f>'League Play Report'!#REF!</f>
        <v>#REF!</v>
      </c>
    </row>
    <row r="63" ht="12.75" customHeight="1" spans="1:5">
      <c r="A63" s="15" t="e">
        <f>#REF!</f>
        <v>#REF!</v>
      </c>
      <c r="B63" s="15" t="e">
        <f>#REF!</f>
        <v>#REF!</v>
      </c>
      <c r="C63" s="15" t="str">
        <f>'League Play Report'!$G$9</f>
        <v/>
      </c>
      <c r="D63" s="15" t="str">
        <f>'League Play Report'!$K$9</f>
        <v/>
      </c>
      <c r="E63" s="16" t="e">
        <f>'League Play Report'!#REF!</f>
        <v>#REF!</v>
      </c>
    </row>
    <row r="64" ht="12.75" customHeight="1" spans="1:5">
      <c r="A64" s="15" t="e">
        <f>#REF!</f>
        <v>#REF!</v>
      </c>
      <c r="B64" s="15" t="e">
        <f>#REF!</f>
        <v>#REF!</v>
      </c>
      <c r="C64" s="15" t="str">
        <f>'League Play Report'!$G$9</f>
        <v/>
      </c>
      <c r="D64" s="15" t="str">
        <f>'League Play Report'!$K$9</f>
        <v/>
      </c>
      <c r="E64" s="16" t="e">
        <f>'League Play Report'!#REF!</f>
        <v>#REF!</v>
      </c>
    </row>
    <row r="65" ht="12.75" customHeight="1" spans="1:5">
      <c r="A65" s="15" t="e">
        <f>#REF!</f>
        <v>#REF!</v>
      </c>
      <c r="B65" s="15" t="e">
        <f>#REF!</f>
        <v>#REF!</v>
      </c>
      <c r="C65" s="15" t="str">
        <f>'League Play Report'!$G$9</f>
        <v/>
      </c>
      <c r="D65" s="15" t="str">
        <f>'League Play Report'!$K$9</f>
        <v/>
      </c>
      <c r="E65" s="16" t="e">
        <f>'League Play Report'!#REF!</f>
        <v>#REF!</v>
      </c>
    </row>
    <row r="66" ht="12.75" customHeight="1" spans="1:5">
      <c r="A66" s="17" t="e">
        <f>#REF!</f>
        <v>#REF!</v>
      </c>
      <c r="B66" s="20" t="e">
        <f>#REF!</f>
        <v>#REF!</v>
      </c>
      <c r="C66" s="17" t="str">
        <f>'League Play Report'!$G$10</f>
        <v/>
      </c>
      <c r="D66" s="17" t="e">
        <f>'League Play Report'!#REF!</f>
        <v>#REF!</v>
      </c>
      <c r="E66" s="18" t="e">
        <f>'League Play Report'!#REF!</f>
        <v>#REF!</v>
      </c>
    </row>
    <row r="67" ht="12.75" customHeight="1" spans="1:5">
      <c r="A67" s="17" t="e">
        <f>#REF!</f>
        <v>#REF!</v>
      </c>
      <c r="B67" s="20" t="e">
        <f>#REF!</f>
        <v>#REF!</v>
      </c>
      <c r="C67" s="17" t="str">
        <f>'League Play Report'!$G$10</f>
        <v/>
      </c>
      <c r="D67" s="17" t="e">
        <f>'League Play Report'!#REF!</f>
        <v>#REF!</v>
      </c>
      <c r="E67" s="18" t="e">
        <f>'League Play Report'!#REF!</f>
        <v>#REF!</v>
      </c>
    </row>
    <row r="68" ht="12.75" customHeight="1" spans="1:5">
      <c r="A68" s="17" t="e">
        <f>#REF!</f>
        <v>#REF!</v>
      </c>
      <c r="B68" s="20" t="e">
        <f>#REF!</f>
        <v>#REF!</v>
      </c>
      <c r="C68" s="17" t="str">
        <f>'League Play Report'!$G$10</f>
        <v/>
      </c>
      <c r="D68" s="17" t="e">
        <f>'League Play Report'!#REF!</f>
        <v>#REF!</v>
      </c>
      <c r="E68" s="18" t="e">
        <f>'League Play Report'!#REF!</f>
        <v>#REF!</v>
      </c>
    </row>
    <row r="69" ht="12.75" customHeight="1" spans="1:5">
      <c r="A69" s="17" t="e">
        <f>#REF!</f>
        <v>#REF!</v>
      </c>
      <c r="B69" s="20" t="e">
        <f>#REF!</f>
        <v>#REF!</v>
      </c>
      <c r="C69" s="17" t="str">
        <f>'League Play Report'!$G$10</f>
        <v/>
      </c>
      <c r="D69" s="17" t="e">
        <f>'League Play Report'!#REF!</f>
        <v>#REF!</v>
      </c>
      <c r="E69" s="18" t="e">
        <f>'League Play Report'!#REF!</f>
        <v>#REF!</v>
      </c>
    </row>
    <row r="70" ht="12.75" customHeight="1" spans="1:5">
      <c r="A70" s="17" t="e">
        <f>#REF!</f>
        <v>#REF!</v>
      </c>
      <c r="B70" s="20" t="e">
        <f>#REF!</f>
        <v>#REF!</v>
      </c>
      <c r="C70" s="17" t="str">
        <f>'League Play Report'!$G$10</f>
        <v/>
      </c>
      <c r="D70" s="17" t="e">
        <f>'League Play Report'!#REF!</f>
        <v>#REF!</v>
      </c>
      <c r="E70" s="18" t="e">
        <f>'League Play Report'!#REF!</f>
        <v>#REF!</v>
      </c>
    </row>
    <row r="71" ht="12.75" customHeight="1" spans="1:5">
      <c r="A71" s="17" t="e">
        <f>#REF!</f>
        <v>#REF!</v>
      </c>
      <c r="B71" s="20" t="e">
        <f>#REF!</f>
        <v>#REF!</v>
      </c>
      <c r="C71" s="17" t="str">
        <f>'League Play Report'!$G$10</f>
        <v/>
      </c>
      <c r="D71" s="17" t="e">
        <f>'League Play Report'!#REF!</f>
        <v>#REF!</v>
      </c>
      <c r="E71" s="18" t="e">
        <f>'League Play Report'!#REF!</f>
        <v>#REF!</v>
      </c>
    </row>
    <row r="72" ht="12.75" customHeight="1" spans="1:5">
      <c r="A72" s="17" t="e">
        <f>#REF!</f>
        <v>#REF!</v>
      </c>
      <c r="B72" s="20" t="e">
        <f>#REF!</f>
        <v>#REF!</v>
      </c>
      <c r="C72" s="17" t="str">
        <f>'League Play Report'!$G$10</f>
        <v/>
      </c>
      <c r="D72" s="17" t="e">
        <f>'League Play Report'!#REF!</f>
        <v>#REF!</v>
      </c>
      <c r="E72" s="18" t="e">
        <f>'League Play Report'!#REF!</f>
        <v>#REF!</v>
      </c>
    </row>
    <row r="73" ht="12.75" customHeight="1" spans="1:5">
      <c r="A73" s="17" t="e">
        <f>#REF!</f>
        <v>#REF!</v>
      </c>
      <c r="B73" s="20" t="e">
        <f>#REF!</f>
        <v>#REF!</v>
      </c>
      <c r="C73" s="17" t="str">
        <f>'League Play Report'!$G$10</f>
        <v/>
      </c>
      <c r="D73" s="17" t="e">
        <f>'League Play Report'!#REF!</f>
        <v>#REF!</v>
      </c>
      <c r="E73" s="18" t="e">
        <f>'League Play Report'!#REF!</f>
        <v>#REF!</v>
      </c>
    </row>
    <row r="74" ht="12.75" customHeight="1" spans="1:5">
      <c r="A74" s="17" t="e">
        <f>#REF!</f>
        <v>#REF!</v>
      </c>
      <c r="B74" s="20" t="e">
        <f>#REF!</f>
        <v>#REF!</v>
      </c>
      <c r="C74" s="17" t="str">
        <f>'League Play Report'!$G$10</f>
        <v/>
      </c>
      <c r="D74" s="17" t="e">
        <f>'League Play Report'!#REF!</f>
        <v>#REF!</v>
      </c>
      <c r="E74" s="18" t="e">
        <f>'League Play Report'!#REF!</f>
        <v>#REF!</v>
      </c>
    </row>
    <row r="75" ht="12.75" customHeight="1" spans="1:5">
      <c r="A75" s="17" t="e">
        <f>#REF!</f>
        <v>#REF!</v>
      </c>
      <c r="B75" s="20" t="e">
        <f>#REF!</f>
        <v>#REF!</v>
      </c>
      <c r="C75" s="17" t="str">
        <f>'League Play Report'!$G$10</f>
        <v/>
      </c>
      <c r="D75" s="17" t="e">
        <f>'League Play Report'!#REF!</f>
        <v>#REF!</v>
      </c>
      <c r="E75" s="18" t="e">
        <f>'League Play Report'!#REF!</f>
        <v>#REF!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H13" sqref="H13"/>
    </sheetView>
  </sheetViews>
  <sheetFormatPr defaultColWidth="14.4285714285714" defaultRowHeight="15" customHeight="1" outlineLevelCol="4"/>
  <cols>
    <col min="1" max="26" width="10.7142857142857" customWidth="1"/>
  </cols>
  <sheetData>
    <row r="1" ht="12.75" customHeight="1" spans="1:5">
      <c r="A1" t="s">
        <v>270</v>
      </c>
      <c r="B1" t="s">
        <v>54</v>
      </c>
      <c r="C1" t="s">
        <v>56</v>
      </c>
      <c r="D1" t="s">
        <v>55</v>
      </c>
      <c r="E1" t="s">
        <v>53</v>
      </c>
    </row>
    <row r="2" ht="12.75" customHeight="1" spans="1:5">
      <c r="A2" s="14" t="str">
        <f>'League Play Report'!F16</f>
        <v/>
      </c>
      <c r="B2" s="14" t="str">
        <f>'League Play Report'!I16</f>
        <v/>
      </c>
      <c r="C2" s="15" t="str">
        <f>'League Play Report'!$G$9</f>
        <v/>
      </c>
      <c r="D2" s="15" t="str">
        <f>'League Play Report'!$K$9</f>
        <v/>
      </c>
      <c r="E2" s="16" t="e">
        <f>'League Play Report'!#REF!</f>
        <v>#REF!</v>
      </c>
    </row>
    <row r="3" ht="12.75" customHeight="1" spans="1:5">
      <c r="A3" s="14" t="str">
        <f>'League Play Report'!F17</f>
        <v/>
      </c>
      <c r="B3" s="14" t="str">
        <f>'League Play Report'!J17</f>
        <v/>
      </c>
      <c r="C3" s="15" t="str">
        <f>'League Play Report'!$G$9</f>
        <v/>
      </c>
      <c r="D3" s="15" t="str">
        <f>'League Play Report'!$K$9</f>
        <v/>
      </c>
      <c r="E3" s="16" t="e">
        <f>'League Play Report'!#REF!</f>
        <v>#REF!</v>
      </c>
    </row>
    <row r="4" ht="12.75" customHeight="1" spans="1:5">
      <c r="A4" s="14" t="str">
        <f>'League Play Report'!F18</f>
        <v/>
      </c>
      <c r="B4" s="14">
        <f>'League Play Report'!K18</f>
        <v>0</v>
      </c>
      <c r="C4" s="15" t="str">
        <f>'League Play Report'!$G$9</f>
        <v/>
      </c>
      <c r="D4" s="15" t="str">
        <f>'League Play Report'!$K$9</f>
        <v/>
      </c>
      <c r="E4" s="16" t="e">
        <f>'League Play Report'!#REF!</f>
        <v>#REF!</v>
      </c>
    </row>
    <row r="5" ht="12.75" customHeight="1" spans="1:5">
      <c r="A5" s="14" t="str">
        <f>'League Play Report'!F19</f>
        <v/>
      </c>
      <c r="B5" s="14">
        <f>'League Play Report'!K19</f>
        <v>0</v>
      </c>
      <c r="C5" s="15" t="str">
        <f>'League Play Report'!$G$9</f>
        <v/>
      </c>
      <c r="D5" s="15" t="str">
        <f>'League Play Report'!$K$9</f>
        <v/>
      </c>
      <c r="E5" s="16" t="e">
        <f>'League Play Report'!#REF!</f>
        <v>#REF!</v>
      </c>
    </row>
    <row r="6" ht="12.75" customHeight="1" spans="1:5">
      <c r="A6" s="14" t="str">
        <f>'League Play Report'!F20</f>
        <v/>
      </c>
      <c r="B6" s="14">
        <f>'League Play Report'!K20</f>
        <v>0</v>
      </c>
      <c r="C6" s="15" t="str">
        <f>'League Play Report'!$G$9</f>
        <v/>
      </c>
      <c r="D6" s="15" t="str">
        <f>'League Play Report'!$K$9</f>
        <v/>
      </c>
      <c r="E6" s="16" t="e">
        <f>'League Play Report'!#REF!</f>
        <v>#REF!</v>
      </c>
    </row>
    <row r="7" ht="12.75" customHeight="1" spans="1:5">
      <c r="A7" s="14" t="str">
        <f>'League Play Report'!F21</f>
        <v/>
      </c>
      <c r="B7" s="14">
        <f>'League Play Report'!K21</f>
        <v>0</v>
      </c>
      <c r="C7" s="15" t="str">
        <f>'League Play Report'!$G$9</f>
        <v/>
      </c>
      <c r="D7" s="15" t="str">
        <f>'League Play Report'!$K$9</f>
        <v/>
      </c>
      <c r="E7" s="16" t="e">
        <f>'League Play Report'!#REF!</f>
        <v>#REF!</v>
      </c>
    </row>
    <row r="8" ht="12.75" customHeight="1" spans="1:5">
      <c r="A8" s="14" t="str">
        <f>'League Play Report'!F22</f>
        <v/>
      </c>
      <c r="B8" s="14">
        <f>'League Play Report'!K22</f>
        <v>0</v>
      </c>
      <c r="C8" s="15" t="str">
        <f>'League Play Report'!$G$9</f>
        <v/>
      </c>
      <c r="D8" s="15" t="str">
        <f>'League Play Report'!$K$9</f>
        <v/>
      </c>
      <c r="E8" s="16" t="e">
        <f>'League Play Report'!#REF!</f>
        <v>#REF!</v>
      </c>
    </row>
    <row r="9" ht="12.75" customHeight="1" spans="1:5">
      <c r="A9" s="14" t="str">
        <f>'League Play Report'!F23</f>
        <v/>
      </c>
      <c r="B9" s="14">
        <f>'League Play Report'!K23</f>
        <v>0</v>
      </c>
      <c r="C9" s="15" t="str">
        <f>'League Play Report'!$G$9</f>
        <v/>
      </c>
      <c r="D9" s="15" t="str">
        <f>'League Play Report'!$K$9</f>
        <v/>
      </c>
      <c r="E9" s="16" t="e">
        <f>'League Play Report'!#REF!</f>
        <v>#REF!</v>
      </c>
    </row>
    <row r="10" ht="12.75" customHeight="1" spans="1:5">
      <c r="A10" s="14" t="str">
        <f>'League Play Report'!F24</f>
        <v/>
      </c>
      <c r="B10" s="14">
        <f>'League Play Report'!K24</f>
        <v>0</v>
      </c>
      <c r="C10" s="15" t="str">
        <f>'League Play Report'!$G$9</f>
        <v/>
      </c>
      <c r="D10" s="15" t="str">
        <f>'League Play Report'!$K$9</f>
        <v/>
      </c>
      <c r="E10" s="16" t="e">
        <f>'League Play Report'!#REF!</f>
        <v>#REF!</v>
      </c>
    </row>
    <row r="11" ht="12.75" customHeight="1" spans="1:5">
      <c r="A11" s="14" t="str">
        <f>'League Play Report'!F25</f>
        <v/>
      </c>
      <c r="B11" s="14">
        <f>'League Play Report'!K25</f>
        <v>0</v>
      </c>
      <c r="C11" s="15" t="str">
        <f>'League Play Report'!$G$9</f>
        <v/>
      </c>
      <c r="D11" s="15" t="str">
        <f>'League Play Report'!$K$9</f>
        <v/>
      </c>
      <c r="E11" s="16" t="e">
        <f>'League Play Report'!#REF!</f>
        <v>#REF!</v>
      </c>
    </row>
    <row r="12" ht="12.75" customHeight="1" spans="1:5">
      <c r="A12" s="14" t="str">
        <f>'League Play Report'!F26</f>
        <v/>
      </c>
      <c r="B12" s="14">
        <f>'League Play Report'!K26</f>
        <v>0</v>
      </c>
      <c r="C12" s="15" t="str">
        <f>'League Play Report'!$G$9</f>
        <v/>
      </c>
      <c r="D12" s="15" t="str">
        <f>'League Play Report'!$K$9</f>
        <v/>
      </c>
      <c r="E12" s="16" t="e">
        <f>'League Play Report'!#REF!</f>
        <v>#REF!</v>
      </c>
    </row>
    <row r="13" ht="12.75" customHeight="1" spans="1:5">
      <c r="A13" s="14" t="str">
        <f>'League Play Report'!F27</f>
        <v/>
      </c>
      <c r="B13" s="14">
        <f>'League Play Report'!K27</f>
        <v>0</v>
      </c>
      <c r="C13" s="15" t="str">
        <f>'League Play Report'!$G$9</f>
        <v/>
      </c>
      <c r="D13" s="15" t="str">
        <f>'League Play Report'!$K$9</f>
        <v/>
      </c>
      <c r="E13" s="16" t="e">
        <f>'League Play Report'!#REF!</f>
        <v>#REF!</v>
      </c>
    </row>
    <row r="14" ht="12.75" customHeight="1" spans="1:5">
      <c r="A14" s="14" t="str">
        <f>'League Play Report'!F28</f>
        <v/>
      </c>
      <c r="B14" s="14">
        <f>'League Play Report'!K28</f>
        <v>0</v>
      </c>
      <c r="C14" s="15" t="str">
        <f>'League Play Report'!$G$9</f>
        <v/>
      </c>
      <c r="D14" s="15" t="str">
        <f>'League Play Report'!$K$9</f>
        <v/>
      </c>
      <c r="E14" s="16" t="e">
        <f>'League Play Report'!#REF!</f>
        <v>#REF!</v>
      </c>
    </row>
    <row r="15" ht="12.75" customHeight="1" spans="1:5">
      <c r="A15" s="14" t="str">
        <f>'League Play Report'!F29</f>
        <v/>
      </c>
      <c r="B15" s="14">
        <f>'League Play Report'!K29</f>
        <v>0</v>
      </c>
      <c r="C15" s="15" t="str">
        <f>'League Play Report'!$G$9</f>
        <v/>
      </c>
      <c r="D15" s="15" t="str">
        <f>'League Play Report'!$K$9</f>
        <v/>
      </c>
      <c r="E15" s="16" t="e">
        <f>'League Play Report'!#REF!</f>
        <v>#REF!</v>
      </c>
    </row>
    <row r="16" ht="12.75" customHeight="1" spans="1:5">
      <c r="A16" s="14" t="str">
        <f>'League Play Report'!F30</f>
        <v/>
      </c>
      <c r="B16" s="14">
        <f>'League Play Report'!K30</f>
        <v>0</v>
      </c>
      <c r="C16" s="15" t="str">
        <f>'League Play Report'!$G$9</f>
        <v/>
      </c>
      <c r="D16" s="15" t="str">
        <f>'League Play Report'!$K$9</f>
        <v/>
      </c>
      <c r="E16" s="16" t="e">
        <f>'League Play Report'!#REF!</f>
        <v>#REF!</v>
      </c>
    </row>
    <row r="17" ht="12.75" customHeight="1" spans="1:5">
      <c r="A17" s="14" t="str">
        <f>'League Play Report'!F31</f>
        <v/>
      </c>
      <c r="B17" s="14">
        <f>'League Play Report'!K31</f>
        <v>0</v>
      </c>
      <c r="C17" s="15" t="str">
        <f>'League Play Report'!$G$9</f>
        <v/>
      </c>
      <c r="D17" s="15" t="str">
        <f>'League Play Report'!$K$9</f>
        <v/>
      </c>
      <c r="E17" s="16" t="e">
        <f>'League Play Report'!#REF!</f>
        <v>#REF!</v>
      </c>
    </row>
    <row r="18" ht="12.75" customHeight="1" spans="1:5">
      <c r="A18" s="14" t="str">
        <f>'League Play Report'!F32</f>
        <v/>
      </c>
      <c r="B18" s="14">
        <f>'League Play Report'!K32</f>
        <v>0</v>
      </c>
      <c r="C18" s="15" t="str">
        <f>'League Play Report'!$G$9</f>
        <v/>
      </c>
      <c r="D18" s="15" t="str">
        <f>'League Play Report'!$K$9</f>
        <v/>
      </c>
      <c r="E18" s="16" t="e">
        <f>'League Play Report'!#REF!</f>
        <v>#REF!</v>
      </c>
    </row>
    <row r="19" ht="12.75" customHeight="1" spans="1:5">
      <c r="A19" s="14" t="str">
        <f>'League Play Report'!F33</f>
        <v/>
      </c>
      <c r="B19" s="14">
        <f>'League Play Report'!K33</f>
        <v>0</v>
      </c>
      <c r="C19" s="15" t="str">
        <f>'League Play Report'!$G$9</f>
        <v/>
      </c>
      <c r="D19" s="15" t="str">
        <f>'League Play Report'!$K$9</f>
        <v/>
      </c>
      <c r="E19" s="16" t="e">
        <f>'League Play Report'!#REF!</f>
        <v>#REF!</v>
      </c>
    </row>
    <row r="20" ht="12.75" customHeight="1" spans="1:5">
      <c r="A20" s="14" t="str">
        <f>'League Play Report'!F34</f>
        <v/>
      </c>
      <c r="B20" s="14">
        <f>'League Play Report'!K34</f>
        <v>0</v>
      </c>
      <c r="C20" s="15" t="str">
        <f>'League Play Report'!$G$9</f>
        <v/>
      </c>
      <c r="D20" s="15" t="str">
        <f>'League Play Report'!$K$9</f>
        <v/>
      </c>
      <c r="E20" s="16" t="e">
        <f>'League Play Report'!#REF!</f>
        <v>#REF!</v>
      </c>
    </row>
    <row r="21" ht="12.75" customHeight="1" spans="1:5">
      <c r="A21" s="14" t="str">
        <f>'League Play Report'!F35</f>
        <v/>
      </c>
      <c r="B21" s="14">
        <f>'League Play Report'!K35</f>
        <v>0</v>
      </c>
      <c r="C21" s="15" t="str">
        <f>'League Play Report'!$G$9</f>
        <v/>
      </c>
      <c r="D21" s="15" t="str">
        <f>'League Play Report'!$K$9</f>
        <v/>
      </c>
      <c r="E21" s="16" t="e">
        <f>'League Play Report'!#REF!</f>
        <v>#REF!</v>
      </c>
    </row>
    <row r="22" ht="12.75" customHeight="1" spans="1:5">
      <c r="A22" s="14" t="e">
        <f>'League Play Report'!#REF!</f>
        <v>#REF!</v>
      </c>
      <c r="B22" s="14" t="e">
        <f>'League Play Report'!#REF!</f>
        <v>#REF!</v>
      </c>
      <c r="C22" s="15" t="str">
        <f>'League Play Report'!$G$9</f>
        <v/>
      </c>
      <c r="D22" s="15" t="str">
        <f>'League Play Report'!$K$9</f>
        <v/>
      </c>
      <c r="E22" s="16" t="e">
        <f>'League Play Report'!#REF!</f>
        <v>#REF!</v>
      </c>
    </row>
    <row r="23" ht="12.75" customHeight="1" spans="1:5">
      <c r="A23" s="14" t="e">
        <f>'League Play Report'!#REF!</f>
        <v>#REF!</v>
      </c>
      <c r="B23" s="14" t="e">
        <f>'League Play Report'!#REF!</f>
        <v>#REF!</v>
      </c>
      <c r="C23" s="15" t="str">
        <f>'League Play Report'!$G$9</f>
        <v/>
      </c>
      <c r="D23" s="15" t="str">
        <f>'League Play Report'!$K$9</f>
        <v/>
      </c>
      <c r="E23" s="16" t="e">
        <f>'League Play Report'!#REF!</f>
        <v>#REF!</v>
      </c>
    </row>
    <row r="24" ht="12.75" customHeight="1" spans="1:5">
      <c r="A24" s="14" t="str">
        <f>'League Play Report'!F36</f>
        <v/>
      </c>
      <c r="B24" s="14">
        <f>'League Play Report'!K36</f>
        <v>0</v>
      </c>
      <c r="C24" s="15" t="str">
        <f>'League Play Report'!$G$9</f>
        <v/>
      </c>
      <c r="D24" s="15" t="str">
        <f>'League Play Report'!$K$9</f>
        <v/>
      </c>
      <c r="E24" s="16" t="e">
        <f>'League Play Report'!#REF!</f>
        <v>#REF!</v>
      </c>
    </row>
    <row r="25" ht="12.75" customHeight="1" spans="1:5">
      <c r="A25" s="14" t="str">
        <f>'League Play Report'!F37</f>
        <v/>
      </c>
      <c r="B25" s="14">
        <f>'League Play Report'!K37</f>
        <v>0</v>
      </c>
      <c r="C25" s="15" t="str">
        <f>'League Play Report'!$G$9</f>
        <v/>
      </c>
      <c r="D25" s="15" t="str">
        <f>'League Play Report'!$K$9</f>
        <v/>
      </c>
      <c r="E25" s="16" t="e">
        <f>'League Play Report'!#REF!</f>
        <v>#REF!</v>
      </c>
    </row>
    <row r="26" ht="12.75" customHeight="1" spans="1:5">
      <c r="A26" s="17" t="str">
        <f>'League Play Report'!F38</f>
        <v/>
      </c>
      <c r="B26" s="17">
        <f>'League Play Report'!K38</f>
        <v>0</v>
      </c>
      <c r="C26" s="17" t="str">
        <f>'League Play Report'!$G$10</f>
        <v/>
      </c>
      <c r="D26" s="17" t="e">
        <f>'League Play Report'!#REF!</f>
        <v>#REF!</v>
      </c>
      <c r="E26" s="18" t="e">
        <f>'League Play Report'!#REF!</f>
        <v>#REF!</v>
      </c>
    </row>
    <row r="27" ht="12.75" customHeight="1" spans="1:5">
      <c r="A27" s="17" t="str">
        <f>'League Play Report'!F39</f>
        <v/>
      </c>
      <c r="B27" s="17">
        <f>'League Play Report'!K39</f>
        <v>0</v>
      </c>
      <c r="C27" s="17" t="str">
        <f>'League Play Report'!$G$10</f>
        <v/>
      </c>
      <c r="D27" s="17" t="e">
        <f>'League Play Report'!#REF!</f>
        <v>#REF!</v>
      </c>
      <c r="E27" s="18" t="e">
        <f>'League Play Report'!#REF!</f>
        <v>#REF!</v>
      </c>
    </row>
    <row r="28" ht="12.75" customHeight="1" spans="1:5">
      <c r="A28" s="17" t="str">
        <f>'League Play Report'!F40</f>
        <v/>
      </c>
      <c r="B28" s="17">
        <f>'League Play Report'!K40</f>
        <v>0</v>
      </c>
      <c r="C28" s="17" t="str">
        <f>'League Play Report'!$G$10</f>
        <v/>
      </c>
      <c r="D28" s="17" t="e">
        <f>'League Play Report'!#REF!</f>
        <v>#REF!</v>
      </c>
      <c r="E28" s="18" t="e">
        <f>'League Play Report'!#REF!</f>
        <v>#REF!</v>
      </c>
    </row>
    <row r="29" ht="12.75" customHeight="1" spans="1:5">
      <c r="A29" s="17" t="str">
        <f>'League Play Report'!F41</f>
        <v/>
      </c>
      <c r="B29" s="17">
        <f>'League Play Report'!K41</f>
        <v>0</v>
      </c>
      <c r="C29" s="17" t="str">
        <f>'League Play Report'!$G$10</f>
        <v/>
      </c>
      <c r="D29" s="17" t="e">
        <f>'League Play Report'!#REF!</f>
        <v>#REF!</v>
      </c>
      <c r="E29" s="18" t="e">
        <f>'League Play Report'!#REF!</f>
        <v>#REF!</v>
      </c>
    </row>
    <row r="30" ht="12.75" customHeight="1" spans="1:5">
      <c r="A30" s="17" t="str">
        <f>'League Play Report'!F42</f>
        <v/>
      </c>
      <c r="B30" s="17">
        <f>'League Play Report'!K42</f>
        <v>0</v>
      </c>
      <c r="C30" s="17" t="str">
        <f>'League Play Report'!$G$10</f>
        <v/>
      </c>
      <c r="D30" s="17" t="e">
        <f>'League Play Report'!#REF!</f>
        <v>#REF!</v>
      </c>
      <c r="E30" s="18" t="e">
        <f>'League Play Report'!#REF!</f>
        <v>#REF!</v>
      </c>
    </row>
    <row r="31" ht="12.75" customHeight="1" spans="1:5">
      <c r="A31" s="17" t="str">
        <f>'League Play Report'!F43</f>
        <v/>
      </c>
      <c r="B31" s="17">
        <f>'League Play Report'!K43</f>
        <v>0</v>
      </c>
      <c r="C31" s="17" t="str">
        <f>'League Play Report'!$G$10</f>
        <v/>
      </c>
      <c r="D31" s="17" t="e">
        <f>'League Play Report'!#REF!</f>
        <v>#REF!</v>
      </c>
      <c r="E31" s="18" t="e">
        <f>'League Play Report'!#REF!</f>
        <v>#REF!</v>
      </c>
    </row>
    <row r="32" ht="12.75" customHeight="1" spans="1:5">
      <c r="A32" s="17" t="str">
        <f>'League Play Report'!F44</f>
        <v/>
      </c>
      <c r="B32" s="17">
        <f>'League Play Report'!K44</f>
        <v>0</v>
      </c>
      <c r="C32" s="17" t="str">
        <f>'League Play Report'!$G$10</f>
        <v/>
      </c>
      <c r="D32" s="17" t="e">
        <f>'League Play Report'!#REF!</f>
        <v>#REF!</v>
      </c>
      <c r="E32" s="18" t="e">
        <f>'League Play Report'!#REF!</f>
        <v>#REF!</v>
      </c>
    </row>
    <row r="33" ht="12.75" customHeight="1" spans="1:5">
      <c r="A33" s="17" t="str">
        <f>'League Play Report'!F45</f>
        <v/>
      </c>
      <c r="B33" s="17">
        <f>'League Play Report'!K45</f>
        <v>0</v>
      </c>
      <c r="C33" s="17" t="str">
        <f>'League Play Report'!$G$10</f>
        <v/>
      </c>
      <c r="D33" s="17" t="e">
        <f>'League Play Report'!#REF!</f>
        <v>#REF!</v>
      </c>
      <c r="E33" s="18" t="e">
        <f>'League Play Report'!#REF!</f>
        <v>#REF!</v>
      </c>
    </row>
    <row r="34" ht="12.75" customHeight="1" spans="1:5">
      <c r="A34" s="17" t="str">
        <f>'League Play Report'!F46</f>
        <v/>
      </c>
      <c r="B34" s="17">
        <f>'League Play Report'!K46</f>
        <v>0</v>
      </c>
      <c r="C34" s="17" t="str">
        <f>'League Play Report'!$G$10</f>
        <v/>
      </c>
      <c r="D34" s="17" t="e">
        <f>'League Play Report'!#REF!</f>
        <v>#REF!</v>
      </c>
      <c r="E34" s="18" t="e">
        <f>'League Play Report'!#REF!</f>
        <v>#REF!</v>
      </c>
    </row>
    <row r="35" ht="12.75" customHeight="1" spans="1:5">
      <c r="A35" s="17" t="str">
        <f>'League Play Report'!F47</f>
        <v/>
      </c>
      <c r="B35" s="17">
        <f>'League Play Report'!K47</f>
        <v>0</v>
      </c>
      <c r="C35" s="17" t="str">
        <f>'League Play Report'!$G$10</f>
        <v/>
      </c>
      <c r="D35" s="17" t="e">
        <f>'League Play Report'!#REF!</f>
        <v>#REF!</v>
      </c>
      <c r="E35" s="18" t="e">
        <f>'League Play Report'!#REF!</f>
        <v>#REF!</v>
      </c>
    </row>
    <row r="36" ht="12.75" customHeight="1" spans="1:5">
      <c r="A36" s="17" t="str">
        <f>'League Play Report'!F48</f>
        <v/>
      </c>
      <c r="B36" s="17">
        <f>'League Play Report'!K48</f>
        <v>0</v>
      </c>
      <c r="C36" s="17" t="str">
        <f>'League Play Report'!$G$10</f>
        <v/>
      </c>
      <c r="D36" s="17" t="e">
        <f>'League Play Report'!#REF!</f>
        <v>#REF!</v>
      </c>
      <c r="E36" s="18" t="e">
        <f>'League Play Report'!#REF!</f>
        <v>#REF!</v>
      </c>
    </row>
    <row r="37" ht="12.75" customHeight="1" spans="1:5">
      <c r="A37" s="17" t="str">
        <f>'League Play Report'!F49</f>
        <v/>
      </c>
      <c r="B37" s="17">
        <f>'League Play Report'!K49</f>
        <v>0</v>
      </c>
      <c r="C37" s="17" t="str">
        <f>'League Play Report'!$G$10</f>
        <v/>
      </c>
      <c r="D37" s="17" t="e">
        <f>'League Play Report'!#REF!</f>
        <v>#REF!</v>
      </c>
      <c r="E37" s="18" t="e">
        <f>'League Play Report'!#REF!</f>
        <v>#REF!</v>
      </c>
    </row>
    <row r="38" ht="12.75" customHeight="1" spans="1:5">
      <c r="A38" s="17" t="str">
        <f>'League Play Report'!F50</f>
        <v/>
      </c>
      <c r="B38" s="17">
        <f>'League Play Report'!K50</f>
        <v>0</v>
      </c>
      <c r="C38" s="17" t="str">
        <f>'League Play Report'!$G$10</f>
        <v/>
      </c>
      <c r="D38" s="17" t="e">
        <f>'League Play Report'!#REF!</f>
        <v>#REF!</v>
      </c>
      <c r="E38" s="18" t="e">
        <f>'League Play Report'!#REF!</f>
        <v>#REF!</v>
      </c>
    </row>
    <row r="39" ht="12.75" customHeight="1" spans="1:5">
      <c r="A39" s="17" t="str">
        <f>'League Play Report'!F51</f>
        <v/>
      </c>
      <c r="B39" s="17">
        <f>'League Play Report'!K51</f>
        <v>0</v>
      </c>
      <c r="C39" s="17" t="str">
        <f>'League Play Report'!$G$10</f>
        <v/>
      </c>
      <c r="D39" s="17" t="e">
        <f>'League Play Report'!#REF!</f>
        <v>#REF!</v>
      </c>
      <c r="E39" s="18" t="e">
        <f>'League Play Report'!#REF!</f>
        <v>#REF!</v>
      </c>
    </row>
    <row r="40" ht="12.75" customHeight="1" spans="1:5">
      <c r="A40" s="17" t="str">
        <f>'League Play Report'!F52</f>
        <v/>
      </c>
      <c r="B40" s="17">
        <f>'League Play Report'!K52</f>
        <v>0</v>
      </c>
      <c r="C40" s="17" t="str">
        <f>'League Play Report'!$G$10</f>
        <v/>
      </c>
      <c r="D40" s="17" t="e">
        <f>'League Play Report'!#REF!</f>
        <v>#REF!</v>
      </c>
      <c r="E40" s="18" t="e">
        <f>'League Play Report'!#REF!</f>
        <v>#REF!</v>
      </c>
    </row>
    <row r="41" ht="12.75" customHeight="1" spans="1:5">
      <c r="A41" s="17" t="str">
        <f>'League Play Report'!F53</f>
        <v/>
      </c>
      <c r="B41" s="17">
        <f>'League Play Report'!K53</f>
        <v>0</v>
      </c>
      <c r="C41" s="17" t="str">
        <f>'League Play Report'!$G$10</f>
        <v/>
      </c>
      <c r="D41" s="17" t="e">
        <f>'League Play Report'!#REF!</f>
        <v>#REF!</v>
      </c>
      <c r="E41" s="18" t="e">
        <f>'League Play Report'!#REF!</f>
        <v>#REF!</v>
      </c>
    </row>
    <row r="42" ht="12.75" customHeight="1" spans="1:5">
      <c r="A42" s="17" t="e">
        <f>'League Play Report'!#REF!</f>
        <v>#REF!</v>
      </c>
      <c r="B42" s="17" t="e">
        <f>'League Play Report'!#REF!</f>
        <v>#REF!</v>
      </c>
      <c r="C42" s="17" t="str">
        <f>'League Play Report'!$G$10</f>
        <v/>
      </c>
      <c r="D42" s="17" t="e">
        <f>'League Play Report'!#REF!</f>
        <v>#REF!</v>
      </c>
      <c r="E42" s="18" t="e">
        <f>'League Play Report'!#REF!</f>
        <v>#REF!</v>
      </c>
    </row>
    <row r="43" ht="12.75" customHeight="1" spans="1:5">
      <c r="A43" s="17" t="e">
        <f>'League Play Report'!#REF!</f>
        <v>#REF!</v>
      </c>
      <c r="B43" s="17" t="e">
        <f>'League Play Report'!#REF!</f>
        <v>#REF!</v>
      </c>
      <c r="C43" s="17" t="str">
        <f>'League Play Report'!$G$10</f>
        <v/>
      </c>
      <c r="D43" s="17" t="e">
        <f>'League Play Report'!#REF!</f>
        <v>#REF!</v>
      </c>
      <c r="E43" s="18" t="e">
        <f>'League Play Report'!#REF!</f>
        <v>#REF!</v>
      </c>
    </row>
    <row r="44" ht="12.75" customHeight="1" spans="1:5">
      <c r="A44" s="17" t="e">
        <f>'League Play Report'!#REF!</f>
        <v>#REF!</v>
      </c>
      <c r="B44" s="17" t="e">
        <f>'League Play Report'!#REF!</f>
        <v>#REF!</v>
      </c>
      <c r="C44" s="17" t="str">
        <f>'League Play Report'!$G$10</f>
        <v/>
      </c>
      <c r="D44" s="17" t="e">
        <f>'League Play Report'!#REF!</f>
        <v>#REF!</v>
      </c>
      <c r="E44" s="18" t="e">
        <f>'League Play Report'!#REF!</f>
        <v>#REF!</v>
      </c>
    </row>
    <row r="45" ht="12.75" customHeight="1" spans="1:5">
      <c r="A45" s="17" t="e">
        <f>'League Play Report'!#REF!</f>
        <v>#REF!</v>
      </c>
      <c r="B45" s="17" t="e">
        <f>'League Play Report'!#REF!</f>
        <v>#REF!</v>
      </c>
      <c r="C45" s="17" t="str">
        <f>'League Play Report'!$G$10</f>
        <v/>
      </c>
      <c r="D45" s="17" t="e">
        <f>'League Play Report'!#REF!</f>
        <v>#REF!</v>
      </c>
      <c r="E45" s="18" t="e">
        <f>'League Play Report'!#REF!</f>
        <v>#REF!</v>
      </c>
    </row>
    <row r="46" ht="12.75" customHeight="1" spans="1:5">
      <c r="A46" s="17" t="e">
        <f>'League Play Report'!#REF!</f>
        <v>#REF!</v>
      </c>
      <c r="B46" s="17" t="e">
        <f>'League Play Report'!#REF!</f>
        <v>#REF!</v>
      </c>
      <c r="C46" s="17" t="str">
        <f>'League Play Report'!$G$10</f>
        <v/>
      </c>
      <c r="D46" s="17" t="e">
        <f>'League Play Report'!#REF!</f>
        <v>#REF!</v>
      </c>
      <c r="E46" s="18" t="e">
        <f>'League Play Report'!#REF!</f>
        <v>#REF!</v>
      </c>
    </row>
    <row r="47" ht="12.75" customHeight="1" spans="1:5">
      <c r="A47" s="17" t="e">
        <f>'League Play Report'!#REF!</f>
        <v>#REF!</v>
      </c>
      <c r="B47" s="17" t="e">
        <f>'League Play Report'!#REF!</f>
        <v>#REF!</v>
      </c>
      <c r="C47" s="17" t="str">
        <f>'League Play Report'!$G$10</f>
        <v/>
      </c>
      <c r="D47" s="17" t="e">
        <f>'League Play Report'!#REF!</f>
        <v>#REF!</v>
      </c>
      <c r="E47" s="18" t="e">
        <f>'League Play Report'!#REF!</f>
        <v>#REF!</v>
      </c>
    </row>
    <row r="48" ht="12.75" customHeight="1" spans="1:5">
      <c r="A48" s="17" t="e">
        <f>'League Play Report'!#REF!</f>
        <v>#REF!</v>
      </c>
      <c r="B48" s="17" t="e">
        <f>'League Play Report'!#REF!</f>
        <v>#REF!</v>
      </c>
      <c r="C48" s="17" t="str">
        <f>'League Play Report'!$G$10</f>
        <v/>
      </c>
      <c r="D48" s="17" t="e">
        <f>'League Play Report'!#REF!</f>
        <v>#REF!</v>
      </c>
      <c r="E48" s="18" t="e">
        <f>'League Play Report'!#REF!</f>
        <v>#REF!</v>
      </c>
    </row>
    <row r="49" ht="12.75" customHeight="1" spans="1:5">
      <c r="A49" s="17" t="e">
        <f>'League Play Report'!#REF!</f>
        <v>#REF!</v>
      </c>
      <c r="B49" s="17" t="e">
        <f>'League Play Report'!#REF!</f>
        <v>#REF!</v>
      </c>
      <c r="C49" s="17" t="str">
        <f>'League Play Report'!$G$10</f>
        <v/>
      </c>
      <c r="D49" s="17" t="e">
        <f>'League Play Report'!#REF!</f>
        <v>#REF!</v>
      </c>
      <c r="E49" s="18" t="e">
        <f>'League Play Report'!#REF!</f>
        <v>#REF!</v>
      </c>
    </row>
    <row r="50" ht="12.75" customHeight="1" spans="1:5">
      <c r="A50" s="19" t="e">
        <f>#REF!</f>
        <v>#REF!</v>
      </c>
      <c r="B50" s="19" t="e">
        <f>#REF!</f>
        <v>#REF!</v>
      </c>
      <c r="C50" s="15" t="str">
        <f>'League Play Report'!$G$9</f>
        <v/>
      </c>
      <c r="D50" s="15" t="str">
        <f>'League Play Report'!$K$9</f>
        <v/>
      </c>
      <c r="E50" s="16" t="e">
        <f>'League Play Report'!#REF!</f>
        <v>#REF!</v>
      </c>
    </row>
    <row r="51" ht="12.75" customHeight="1" spans="1:5">
      <c r="A51" s="19" t="e">
        <f>#REF!</f>
        <v>#REF!</v>
      </c>
      <c r="B51" s="19" t="e">
        <f>#REF!</f>
        <v>#REF!</v>
      </c>
      <c r="C51" s="15" t="str">
        <f>'League Play Report'!$G$9</f>
        <v/>
      </c>
      <c r="D51" s="15" t="str">
        <f>'League Play Report'!$K$9</f>
        <v/>
      </c>
      <c r="E51" s="16" t="e">
        <f>'League Play Report'!#REF!</f>
        <v>#REF!</v>
      </c>
    </row>
    <row r="52" ht="12.75" customHeight="1" spans="1:5">
      <c r="A52" s="19" t="e">
        <f>#REF!</f>
        <v>#REF!</v>
      </c>
      <c r="B52" s="19" t="e">
        <f>#REF!</f>
        <v>#REF!</v>
      </c>
      <c r="C52" s="15" t="str">
        <f>'League Play Report'!$G$9</f>
        <v/>
      </c>
      <c r="D52" s="15" t="str">
        <f>'League Play Report'!$K$9</f>
        <v/>
      </c>
      <c r="E52" s="16" t="e">
        <f>'League Play Report'!#REF!</f>
        <v>#REF!</v>
      </c>
    </row>
    <row r="53" ht="12.75" customHeight="1" spans="1:5">
      <c r="A53" s="19" t="e">
        <f>#REF!</f>
        <v>#REF!</v>
      </c>
      <c r="B53" s="19" t="e">
        <f>#REF!</f>
        <v>#REF!</v>
      </c>
      <c r="C53" s="15" t="str">
        <f>'League Play Report'!$G$9</f>
        <v/>
      </c>
      <c r="D53" s="15" t="str">
        <f>'League Play Report'!$K$9</f>
        <v/>
      </c>
      <c r="E53" s="16" t="e">
        <f>'League Play Report'!#REF!</f>
        <v>#REF!</v>
      </c>
    </row>
    <row r="54" ht="12.75" customHeight="1" spans="1:5">
      <c r="A54" s="19" t="e">
        <f>#REF!</f>
        <v>#REF!</v>
      </c>
      <c r="B54" s="19" t="e">
        <f>#REF!</f>
        <v>#REF!</v>
      </c>
      <c r="C54" s="15" t="str">
        <f>'League Play Report'!$G$9</f>
        <v/>
      </c>
      <c r="D54" s="15" t="str">
        <f>'League Play Report'!$K$9</f>
        <v/>
      </c>
      <c r="E54" s="16" t="e">
        <f>'League Play Report'!#REF!</f>
        <v>#REF!</v>
      </c>
    </row>
    <row r="55" ht="12.75" customHeight="1" spans="1:5">
      <c r="A55" s="19" t="e">
        <f>#REF!</f>
        <v>#REF!</v>
      </c>
      <c r="B55" s="19" t="e">
        <f>#REF!</f>
        <v>#REF!</v>
      </c>
      <c r="C55" s="15" t="str">
        <f>'League Play Report'!$G$9</f>
        <v/>
      </c>
      <c r="D55" s="15" t="str">
        <f>'League Play Report'!$K$9</f>
        <v/>
      </c>
      <c r="E55" s="16" t="e">
        <f>'League Play Report'!#REF!</f>
        <v>#REF!</v>
      </c>
    </row>
    <row r="56" ht="12.75" customHeight="1" spans="1:5">
      <c r="A56" s="19" t="e">
        <f>#REF!</f>
        <v>#REF!</v>
      </c>
      <c r="B56" s="19" t="e">
        <f>#REF!</f>
        <v>#REF!</v>
      </c>
      <c r="C56" s="15" t="str">
        <f>'League Play Report'!$G$9</f>
        <v/>
      </c>
      <c r="D56" s="15" t="str">
        <f>'League Play Report'!$K$9</f>
        <v/>
      </c>
      <c r="E56" s="16" t="e">
        <f>'League Play Report'!#REF!</f>
        <v>#REF!</v>
      </c>
    </row>
    <row r="57" ht="12.75" customHeight="1" spans="1:5">
      <c r="A57" s="19" t="e">
        <f>#REF!</f>
        <v>#REF!</v>
      </c>
      <c r="B57" s="19" t="e">
        <f>#REF!</f>
        <v>#REF!</v>
      </c>
      <c r="C57" s="15" t="str">
        <f>'League Play Report'!$G$9</f>
        <v/>
      </c>
      <c r="D57" s="15" t="str">
        <f>'League Play Report'!$K$9</f>
        <v/>
      </c>
      <c r="E57" s="16" t="e">
        <f>'League Play Report'!#REF!</f>
        <v>#REF!</v>
      </c>
    </row>
    <row r="58" ht="12.75" customHeight="1" spans="1:5">
      <c r="A58" s="19" t="e">
        <f>#REF!</f>
        <v>#REF!</v>
      </c>
      <c r="B58" s="19" t="e">
        <f>#REF!</f>
        <v>#REF!</v>
      </c>
      <c r="C58" s="15" t="str">
        <f>'League Play Report'!$G$9</f>
        <v/>
      </c>
      <c r="D58" s="15" t="str">
        <f>'League Play Report'!$K$9</f>
        <v/>
      </c>
      <c r="E58" s="16" t="e">
        <f>'League Play Report'!#REF!</f>
        <v>#REF!</v>
      </c>
    </row>
    <row r="59" ht="12.75" customHeight="1" spans="1:5">
      <c r="A59" s="19" t="e">
        <f>#REF!</f>
        <v>#REF!</v>
      </c>
      <c r="B59" s="19" t="e">
        <f>#REF!</f>
        <v>#REF!</v>
      </c>
      <c r="C59" s="15" t="str">
        <f>'League Play Report'!$G$9</f>
        <v/>
      </c>
      <c r="D59" s="15" t="str">
        <f>'League Play Report'!$K$9</f>
        <v/>
      </c>
      <c r="E59" s="16" t="e">
        <f>'League Play Report'!#REF!</f>
        <v>#REF!</v>
      </c>
    </row>
    <row r="60" ht="12.75" customHeight="1" spans="1:5">
      <c r="A60" s="19" t="e">
        <f>#REF!</f>
        <v>#REF!</v>
      </c>
      <c r="B60" s="19" t="e">
        <f>#REF!</f>
        <v>#REF!</v>
      </c>
      <c r="C60" s="15" t="str">
        <f>'League Play Report'!$G$9</f>
        <v/>
      </c>
      <c r="D60" s="15" t="str">
        <f>'League Play Report'!$K$9</f>
        <v/>
      </c>
      <c r="E60" s="16" t="e">
        <f>'League Play Report'!#REF!</f>
        <v>#REF!</v>
      </c>
    </row>
    <row r="61" ht="12.75" customHeight="1" spans="1:5">
      <c r="A61" s="19" t="e">
        <f>#REF!</f>
        <v>#REF!</v>
      </c>
      <c r="B61" s="19" t="e">
        <f>#REF!</f>
        <v>#REF!</v>
      </c>
      <c r="C61" s="15" t="str">
        <f>'League Play Report'!$G$9</f>
        <v/>
      </c>
      <c r="D61" s="15" t="str">
        <f>'League Play Report'!$K$9</f>
        <v/>
      </c>
      <c r="E61" s="16" t="e">
        <f>'League Play Report'!#REF!</f>
        <v>#REF!</v>
      </c>
    </row>
    <row r="62" ht="12.75" customHeight="1" spans="1:5">
      <c r="A62" s="19" t="e">
        <f>#REF!</f>
        <v>#REF!</v>
      </c>
      <c r="B62" s="19" t="e">
        <f>#REF!</f>
        <v>#REF!</v>
      </c>
      <c r="C62" s="15" t="str">
        <f>'League Play Report'!$G$9</f>
        <v/>
      </c>
      <c r="D62" s="15" t="str">
        <f>'League Play Report'!$K$9</f>
        <v/>
      </c>
      <c r="E62" s="16" t="e">
        <f>'League Play Report'!#REF!</f>
        <v>#REF!</v>
      </c>
    </row>
    <row r="63" ht="12.75" customHeight="1" spans="1:5">
      <c r="A63" s="19" t="e">
        <f>#REF!</f>
        <v>#REF!</v>
      </c>
      <c r="B63" s="19" t="e">
        <f>#REF!</f>
        <v>#REF!</v>
      </c>
      <c r="C63" s="15" t="str">
        <f>'League Play Report'!$G$9</f>
        <v/>
      </c>
      <c r="D63" s="15" t="str">
        <f>'League Play Report'!$K$9</f>
        <v/>
      </c>
      <c r="E63" s="16" t="e">
        <f>'League Play Report'!#REF!</f>
        <v>#REF!</v>
      </c>
    </row>
    <row r="64" ht="12.75" customHeight="1" spans="1:5">
      <c r="A64" s="19" t="e">
        <f>#REF!</f>
        <v>#REF!</v>
      </c>
      <c r="B64" s="19" t="e">
        <f>#REF!</f>
        <v>#REF!</v>
      </c>
      <c r="C64" s="15" t="str">
        <f>'League Play Report'!$G$9</f>
        <v/>
      </c>
      <c r="D64" s="15" t="str">
        <f>'League Play Report'!$K$9</f>
        <v/>
      </c>
      <c r="E64" s="16" t="e">
        <f>'League Play Report'!#REF!</f>
        <v>#REF!</v>
      </c>
    </row>
    <row r="65" ht="12.75" customHeight="1" spans="1:5">
      <c r="A65" s="19" t="e">
        <f>#REF!</f>
        <v>#REF!</v>
      </c>
      <c r="B65" s="19" t="e">
        <f>#REF!</f>
        <v>#REF!</v>
      </c>
      <c r="C65" s="15" t="str">
        <f>'League Play Report'!$G$9</f>
        <v/>
      </c>
      <c r="D65" s="15" t="str">
        <f>'League Play Report'!$K$9</f>
        <v/>
      </c>
      <c r="E65" s="16" t="e">
        <f>'League Play Report'!#REF!</f>
        <v>#REF!</v>
      </c>
    </row>
    <row r="66" ht="12.75" customHeight="1" spans="1:5">
      <c r="A66" s="17" t="e">
        <f>#REF!</f>
        <v>#REF!</v>
      </c>
      <c r="B66" s="17" t="e">
        <f>#REF!</f>
        <v>#REF!</v>
      </c>
      <c r="C66" s="17" t="str">
        <f>'League Play Report'!$G$10</f>
        <v/>
      </c>
      <c r="D66" s="17" t="e">
        <f>'League Play Report'!#REF!</f>
        <v>#REF!</v>
      </c>
      <c r="E66" s="18" t="e">
        <f>'League Play Report'!#REF!</f>
        <v>#REF!</v>
      </c>
    </row>
    <row r="67" ht="12.75" customHeight="1" spans="1:5">
      <c r="A67" s="17" t="e">
        <f>#REF!</f>
        <v>#REF!</v>
      </c>
      <c r="B67" s="17" t="e">
        <f>#REF!</f>
        <v>#REF!</v>
      </c>
      <c r="C67" s="17" t="str">
        <f>'League Play Report'!$G$10</f>
        <v/>
      </c>
      <c r="D67" s="17" t="e">
        <f>'League Play Report'!#REF!</f>
        <v>#REF!</v>
      </c>
      <c r="E67" s="18" t="e">
        <f>'League Play Report'!#REF!</f>
        <v>#REF!</v>
      </c>
    </row>
    <row r="68" ht="12.75" customHeight="1" spans="1:5">
      <c r="A68" s="17" t="e">
        <f>#REF!</f>
        <v>#REF!</v>
      </c>
      <c r="B68" s="17" t="e">
        <f>#REF!</f>
        <v>#REF!</v>
      </c>
      <c r="C68" s="17" t="str">
        <f>'League Play Report'!$G$10</f>
        <v/>
      </c>
      <c r="D68" s="17" t="e">
        <f>'League Play Report'!#REF!</f>
        <v>#REF!</v>
      </c>
      <c r="E68" s="18" t="e">
        <f>'League Play Report'!#REF!</f>
        <v>#REF!</v>
      </c>
    </row>
    <row r="69" ht="12.75" customHeight="1" spans="1:5">
      <c r="A69" s="17" t="e">
        <f>#REF!</f>
        <v>#REF!</v>
      </c>
      <c r="B69" s="17" t="e">
        <f>#REF!</f>
        <v>#REF!</v>
      </c>
      <c r="C69" s="17" t="str">
        <f>'League Play Report'!$G$10</f>
        <v/>
      </c>
      <c r="D69" s="17" t="e">
        <f>'League Play Report'!#REF!</f>
        <v>#REF!</v>
      </c>
      <c r="E69" s="18" t="e">
        <f>'League Play Report'!#REF!</f>
        <v>#REF!</v>
      </c>
    </row>
    <row r="70" ht="12.75" customHeight="1" spans="1:5">
      <c r="A70" s="17" t="e">
        <f>#REF!</f>
        <v>#REF!</v>
      </c>
      <c r="B70" s="17" t="e">
        <f>#REF!</f>
        <v>#REF!</v>
      </c>
      <c r="C70" s="17" t="str">
        <f>'League Play Report'!$G$10</f>
        <v/>
      </c>
      <c r="D70" s="17" t="e">
        <f>'League Play Report'!#REF!</f>
        <v>#REF!</v>
      </c>
      <c r="E70" s="18" t="e">
        <f>'League Play Report'!#REF!</f>
        <v>#REF!</v>
      </c>
    </row>
    <row r="71" ht="12.75" customHeight="1" spans="1:5">
      <c r="A71" s="17" t="e">
        <f>#REF!</f>
        <v>#REF!</v>
      </c>
      <c r="B71" s="17" t="e">
        <f>#REF!</f>
        <v>#REF!</v>
      </c>
      <c r="C71" s="17" t="str">
        <f>'League Play Report'!$G$10</f>
        <v/>
      </c>
      <c r="D71" s="17" t="e">
        <f>'League Play Report'!#REF!</f>
        <v>#REF!</v>
      </c>
      <c r="E71" s="18" t="e">
        <f>'League Play Report'!#REF!</f>
        <v>#REF!</v>
      </c>
    </row>
    <row r="72" ht="12.75" customHeight="1" spans="1:5">
      <c r="A72" s="17" t="e">
        <f>#REF!</f>
        <v>#REF!</v>
      </c>
      <c r="B72" s="17" t="e">
        <f>#REF!</f>
        <v>#REF!</v>
      </c>
      <c r="C72" s="17" t="str">
        <f>'League Play Report'!$G$10</f>
        <v/>
      </c>
      <c r="D72" s="17" t="e">
        <f>'League Play Report'!#REF!</f>
        <v>#REF!</v>
      </c>
      <c r="E72" s="18" t="e">
        <f>'League Play Report'!#REF!</f>
        <v>#REF!</v>
      </c>
    </row>
    <row r="73" ht="12.75" customHeight="1" spans="1:5">
      <c r="A73" s="17" t="e">
        <f>#REF!</f>
        <v>#REF!</v>
      </c>
      <c r="B73" s="17" t="e">
        <f>#REF!</f>
        <v>#REF!</v>
      </c>
      <c r="C73" s="17" t="str">
        <f>'League Play Report'!$G$10</f>
        <v/>
      </c>
      <c r="D73" s="17" t="e">
        <f>'League Play Report'!#REF!</f>
        <v>#REF!</v>
      </c>
      <c r="E73" s="18" t="e">
        <f>'League Play Report'!#REF!</f>
        <v>#REF!</v>
      </c>
    </row>
    <row r="74" ht="12.75" customHeight="1" spans="1:5">
      <c r="A74" s="17" t="e">
        <f>#REF!</f>
        <v>#REF!</v>
      </c>
      <c r="B74" s="17" t="e">
        <f>#REF!</f>
        <v>#REF!</v>
      </c>
      <c r="C74" s="17" t="str">
        <f>'League Play Report'!$G$10</f>
        <v/>
      </c>
      <c r="D74" s="17" t="e">
        <f>'League Play Report'!#REF!</f>
        <v>#REF!</v>
      </c>
      <c r="E74" s="18" t="e">
        <f>'League Play Report'!#REF!</f>
        <v>#REF!</v>
      </c>
    </row>
    <row r="75" ht="12.75" customHeight="1" spans="1:5">
      <c r="A75" s="17" t="e">
        <f>#REF!</f>
        <v>#REF!</v>
      </c>
      <c r="B75" s="17" t="e">
        <f>#REF!</f>
        <v>#REF!</v>
      </c>
      <c r="C75" s="17" t="str">
        <f>'League Play Report'!$G$10</f>
        <v/>
      </c>
      <c r="D75" s="17" t="e">
        <f>'League Play Report'!#REF!</f>
        <v>#REF!</v>
      </c>
      <c r="E75" s="18" t="e">
        <f>'League Play Report'!#REF!</f>
        <v>#REF!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00"/>
  <sheetViews>
    <sheetView workbookViewId="0">
      <selection activeCell="H13" sqref="H13"/>
    </sheetView>
  </sheetViews>
  <sheetFormatPr defaultColWidth="14.4285714285714" defaultRowHeight="15" customHeight="1" outlineLevelCol="6"/>
  <cols>
    <col min="1" max="1" width="10.7142857142857" customWidth="1"/>
    <col min="2" max="2" width="20.7142857142857" customWidth="1"/>
    <col min="3" max="3" width="10.7142857142857" customWidth="1"/>
    <col min="4" max="4" width="6.42857142857143" customWidth="1"/>
    <col min="5" max="5" width="10.7142857142857" customWidth="1"/>
    <col min="6" max="6" width="17.7142857142857" customWidth="1"/>
    <col min="7" max="26" width="10.7142857142857" customWidth="1"/>
  </cols>
  <sheetData>
    <row r="1" ht="12.75" customHeight="1" spans="1:7">
      <c r="A1" s="7"/>
      <c r="B1" s="8" t="str">
        <f>'League Play Report'!S5</f>
        <v/>
      </c>
      <c r="C1" s="7"/>
      <c r="E1" s="9"/>
      <c r="F1" s="10" t="e">
        <f>'League Play Report'!#REF!</f>
        <v>#REF!</v>
      </c>
      <c r="G1" s="9"/>
    </row>
    <row r="2" ht="12.75" customHeight="1" spans="1:7">
      <c r="A2" s="11" t="s">
        <v>266</v>
      </c>
      <c r="B2" s="11" t="s">
        <v>57</v>
      </c>
      <c r="C2" s="11" t="s">
        <v>58</v>
      </c>
      <c r="E2" s="11" t="s">
        <v>266</v>
      </c>
      <c r="F2" s="11" t="s">
        <v>57</v>
      </c>
      <c r="G2" s="11" t="s">
        <v>58</v>
      </c>
    </row>
    <row r="3" ht="12.75" customHeight="1" spans="1:7">
      <c r="A3" s="12">
        <v>1001</v>
      </c>
      <c r="B3" s="12" t="s">
        <v>271</v>
      </c>
      <c r="C3" s="13">
        <v>4.1</v>
      </c>
      <c r="E3" s="12">
        <v>901</v>
      </c>
      <c r="F3" s="12" t="s">
        <v>272</v>
      </c>
      <c r="G3" s="12">
        <v>3.2</v>
      </c>
    </row>
    <row r="4" ht="12.75" customHeight="1" spans="1:7">
      <c r="A4" s="12">
        <v>1002</v>
      </c>
      <c r="B4" s="12" t="s">
        <v>273</v>
      </c>
      <c r="C4" s="13">
        <v>4.8</v>
      </c>
      <c r="E4" s="12">
        <v>902</v>
      </c>
      <c r="F4" s="12" t="s">
        <v>274</v>
      </c>
      <c r="G4" s="12">
        <v>4.5</v>
      </c>
    </row>
    <row r="5" ht="12.75" customHeight="1" spans="1:7">
      <c r="A5" s="12">
        <v>1003</v>
      </c>
      <c r="B5" s="12" t="s">
        <v>275</v>
      </c>
      <c r="C5" s="13">
        <v>5.1</v>
      </c>
      <c r="E5" s="12">
        <v>903</v>
      </c>
      <c r="F5" s="12" t="s">
        <v>276</v>
      </c>
      <c r="G5" s="12">
        <v>7.4</v>
      </c>
    </row>
    <row r="6" ht="12.75" customHeight="1" spans="1:7">
      <c r="A6" s="12">
        <v>1004</v>
      </c>
      <c r="B6" s="12" t="s">
        <v>277</v>
      </c>
      <c r="C6" s="13">
        <v>6.9</v>
      </c>
      <c r="E6" s="12">
        <v>904</v>
      </c>
      <c r="F6" s="12" t="s">
        <v>278</v>
      </c>
      <c r="G6" s="12">
        <v>7.6</v>
      </c>
    </row>
    <row r="7" ht="12.75" customHeight="1" spans="1:7">
      <c r="A7" s="12">
        <v>1005</v>
      </c>
      <c r="B7" s="12" t="s">
        <v>279</v>
      </c>
      <c r="C7" s="13">
        <v>8</v>
      </c>
      <c r="E7" s="12">
        <v>905</v>
      </c>
      <c r="F7" s="12" t="s">
        <v>280</v>
      </c>
      <c r="G7" s="12">
        <v>7.7</v>
      </c>
    </row>
    <row r="8" ht="12.75" customHeight="1" spans="1:7">
      <c r="A8" s="12">
        <v>1006</v>
      </c>
      <c r="B8" s="12" t="s">
        <v>281</v>
      </c>
      <c r="C8" s="13">
        <v>8.1</v>
      </c>
      <c r="E8" s="12">
        <v>906</v>
      </c>
      <c r="F8" s="12" t="s">
        <v>282</v>
      </c>
      <c r="G8" s="12">
        <v>8.1</v>
      </c>
    </row>
    <row r="9" ht="12.75" customHeight="1" spans="1:7">
      <c r="A9" s="12">
        <v>1007</v>
      </c>
      <c r="B9" s="12" t="s">
        <v>283</v>
      </c>
      <c r="C9" s="13">
        <v>8.9</v>
      </c>
      <c r="E9" s="12">
        <v>907</v>
      </c>
      <c r="F9" s="12" t="s">
        <v>284</v>
      </c>
      <c r="G9" s="12">
        <v>8.5</v>
      </c>
    </row>
    <row r="10" ht="12.75" customHeight="1" spans="1:7">
      <c r="A10" s="12">
        <v>1008</v>
      </c>
      <c r="B10" s="12" t="s">
        <v>285</v>
      </c>
      <c r="C10" s="13">
        <v>9.3</v>
      </c>
      <c r="E10" s="12">
        <v>908</v>
      </c>
      <c r="F10" s="12" t="s">
        <v>286</v>
      </c>
      <c r="G10" s="12">
        <v>8.6</v>
      </c>
    </row>
    <row r="11" ht="12.75" customHeight="1" spans="1:7">
      <c r="A11" s="12">
        <v>1009</v>
      </c>
      <c r="B11" s="12" t="s">
        <v>287</v>
      </c>
      <c r="C11" s="13">
        <v>9.6</v>
      </c>
      <c r="E11" s="12">
        <v>909</v>
      </c>
      <c r="F11" s="12" t="s">
        <v>288</v>
      </c>
      <c r="G11" s="12">
        <v>8.8</v>
      </c>
    </row>
    <row r="12" ht="12.75" customHeight="1" spans="1:7">
      <c r="A12" s="12">
        <v>1010</v>
      </c>
      <c r="B12" s="12" t="s">
        <v>289</v>
      </c>
      <c r="C12" s="13">
        <v>10</v>
      </c>
      <c r="E12" s="12">
        <v>910</v>
      </c>
      <c r="F12" s="12" t="s">
        <v>290</v>
      </c>
      <c r="G12" s="12">
        <v>9.5</v>
      </c>
    </row>
    <row r="13" ht="12.75" customHeight="1" spans="1:7">
      <c r="A13" s="12">
        <v>1011</v>
      </c>
      <c r="B13" s="12" t="s">
        <v>291</v>
      </c>
      <c r="C13" s="13">
        <v>10.3</v>
      </c>
      <c r="E13" s="12">
        <v>911</v>
      </c>
      <c r="F13" s="12" t="s">
        <v>292</v>
      </c>
      <c r="G13" s="12">
        <v>10.3</v>
      </c>
    </row>
    <row r="14" ht="12.75" customHeight="1" spans="1:7">
      <c r="A14" s="12">
        <v>1012</v>
      </c>
      <c r="B14" s="12" t="s">
        <v>293</v>
      </c>
      <c r="C14" s="13">
        <v>10.3</v>
      </c>
      <c r="E14" s="12">
        <v>912</v>
      </c>
      <c r="F14" s="12" t="s">
        <v>294</v>
      </c>
      <c r="G14" s="12">
        <v>10.5</v>
      </c>
    </row>
    <row r="15" ht="12.75" customHeight="1" spans="1:7">
      <c r="A15" s="12">
        <v>1013</v>
      </c>
      <c r="B15" s="12" t="s">
        <v>295</v>
      </c>
      <c r="C15" s="13">
        <v>10.3</v>
      </c>
      <c r="E15" s="12">
        <v>913</v>
      </c>
      <c r="F15" s="12" t="s">
        <v>296</v>
      </c>
      <c r="G15" s="12">
        <v>10.9</v>
      </c>
    </row>
    <row r="16" ht="12.75" customHeight="1" spans="1:7">
      <c r="A16" s="12">
        <v>1014</v>
      </c>
      <c r="B16" s="12" t="s">
        <v>297</v>
      </c>
      <c r="C16" s="13">
        <v>10.7</v>
      </c>
      <c r="E16" s="12">
        <v>914</v>
      </c>
      <c r="F16" s="12" t="s">
        <v>298</v>
      </c>
      <c r="G16" s="12">
        <v>11</v>
      </c>
    </row>
    <row r="17" ht="12.75" customHeight="1" spans="1:7">
      <c r="A17" s="12">
        <v>1015</v>
      </c>
      <c r="B17" s="12" t="s">
        <v>299</v>
      </c>
      <c r="C17" s="13">
        <v>10.9</v>
      </c>
      <c r="E17" s="12">
        <v>915</v>
      </c>
      <c r="F17" s="12" t="s">
        <v>300</v>
      </c>
      <c r="G17" s="12">
        <v>11.3</v>
      </c>
    </row>
    <row r="18" ht="12.75" customHeight="1" spans="1:7">
      <c r="A18" s="12">
        <v>1016</v>
      </c>
      <c r="B18" s="12" t="s">
        <v>301</v>
      </c>
      <c r="C18" s="13">
        <v>11.5</v>
      </c>
      <c r="E18" s="12">
        <v>916</v>
      </c>
      <c r="F18" s="12" t="s">
        <v>302</v>
      </c>
      <c r="G18" s="12">
        <v>12</v>
      </c>
    </row>
    <row r="19" ht="12.75" customHeight="1" spans="1:7">
      <c r="A19" s="12">
        <v>1017</v>
      </c>
      <c r="B19" s="12" t="s">
        <v>303</v>
      </c>
      <c r="C19" s="13">
        <v>11.5</v>
      </c>
      <c r="E19" s="12">
        <v>917</v>
      </c>
      <c r="F19" s="12" t="s">
        <v>304</v>
      </c>
      <c r="G19" s="12">
        <v>12.2</v>
      </c>
    </row>
    <row r="20" ht="12.75" customHeight="1" spans="1:7">
      <c r="A20" s="12">
        <v>1018</v>
      </c>
      <c r="B20" s="12" t="s">
        <v>305</v>
      </c>
      <c r="C20" s="13">
        <v>11.5</v>
      </c>
      <c r="E20" s="12">
        <v>918</v>
      </c>
      <c r="F20" s="12" t="s">
        <v>306</v>
      </c>
      <c r="G20" s="12">
        <v>12.8</v>
      </c>
    </row>
    <row r="21" ht="12.75" customHeight="1" spans="1:7">
      <c r="A21" s="12">
        <v>1019</v>
      </c>
      <c r="B21" s="12" t="s">
        <v>307</v>
      </c>
      <c r="C21" s="13">
        <v>11.6</v>
      </c>
      <c r="E21" s="12">
        <v>919</v>
      </c>
      <c r="F21" s="12" t="s">
        <v>308</v>
      </c>
      <c r="G21" s="12">
        <v>13.6</v>
      </c>
    </row>
    <row r="22" ht="12.75" customHeight="1" spans="1:7">
      <c r="A22" s="12">
        <v>1020</v>
      </c>
      <c r="B22" s="12" t="s">
        <v>309</v>
      </c>
      <c r="C22" s="13">
        <v>12.2</v>
      </c>
      <c r="E22" s="12">
        <v>920</v>
      </c>
      <c r="F22" s="12" t="s">
        <v>310</v>
      </c>
      <c r="G22" s="12">
        <v>14.1</v>
      </c>
    </row>
    <row r="23" ht="12.75" customHeight="1" spans="1:7">
      <c r="A23" s="12">
        <v>1021</v>
      </c>
      <c r="B23" s="12" t="s">
        <v>311</v>
      </c>
      <c r="C23" s="13">
        <v>12.5</v>
      </c>
      <c r="E23" s="12">
        <v>921</v>
      </c>
      <c r="F23" s="12" t="s">
        <v>312</v>
      </c>
      <c r="G23" s="12">
        <v>14.2</v>
      </c>
    </row>
    <row r="24" ht="12.75" customHeight="1" spans="1:7">
      <c r="A24" s="12">
        <v>1022</v>
      </c>
      <c r="B24" s="12" t="s">
        <v>313</v>
      </c>
      <c r="C24" s="13">
        <v>12.6</v>
      </c>
      <c r="E24" s="12">
        <v>922</v>
      </c>
      <c r="F24" s="12" t="s">
        <v>314</v>
      </c>
      <c r="G24" s="12">
        <v>14.4</v>
      </c>
    </row>
    <row r="25" ht="12.75" customHeight="1" spans="1:7">
      <c r="A25" s="12">
        <v>1023</v>
      </c>
      <c r="B25" s="12" t="s">
        <v>315</v>
      </c>
      <c r="C25" s="13">
        <v>13</v>
      </c>
      <c r="E25" s="12">
        <v>923</v>
      </c>
      <c r="F25" s="12" t="s">
        <v>316</v>
      </c>
      <c r="G25" s="12">
        <v>14.4</v>
      </c>
    </row>
    <row r="26" ht="12.75" customHeight="1" spans="1:7">
      <c r="A26" s="12">
        <v>1024</v>
      </c>
      <c r="B26" s="12" t="s">
        <v>317</v>
      </c>
      <c r="C26" s="13">
        <v>13.4</v>
      </c>
      <c r="E26" s="12">
        <v>924</v>
      </c>
      <c r="F26" s="12" t="s">
        <v>318</v>
      </c>
      <c r="G26" s="12">
        <v>14.5</v>
      </c>
    </row>
    <row r="27" ht="12.75" customHeight="1" spans="1:7">
      <c r="A27" s="12">
        <v>1025</v>
      </c>
      <c r="B27" s="12" t="s">
        <v>319</v>
      </c>
      <c r="C27" s="13">
        <v>13.6</v>
      </c>
      <c r="E27" s="12">
        <v>925</v>
      </c>
      <c r="F27" s="12" t="s">
        <v>320</v>
      </c>
      <c r="G27" s="12">
        <v>14.7</v>
      </c>
    </row>
    <row r="28" ht="12.75" customHeight="1" spans="1:7">
      <c r="A28" s="12">
        <v>1026</v>
      </c>
      <c r="B28" s="12" t="s">
        <v>321</v>
      </c>
      <c r="C28" s="13">
        <v>13.8</v>
      </c>
      <c r="E28" s="12">
        <v>926</v>
      </c>
      <c r="F28" s="12" t="s">
        <v>322</v>
      </c>
      <c r="G28" s="12">
        <v>14.9</v>
      </c>
    </row>
    <row r="29" ht="12.75" customHeight="1" spans="1:7">
      <c r="A29" s="12">
        <v>1027</v>
      </c>
      <c r="B29" s="12" t="s">
        <v>323</v>
      </c>
      <c r="C29" s="13">
        <v>13.8</v>
      </c>
      <c r="E29" s="12">
        <v>927</v>
      </c>
      <c r="F29" s="12" t="s">
        <v>324</v>
      </c>
      <c r="G29" s="12">
        <v>15.3</v>
      </c>
    </row>
    <row r="30" ht="12.75" customHeight="1" spans="1:7">
      <c r="A30" s="12">
        <v>1028</v>
      </c>
      <c r="B30" s="12" t="s">
        <v>325</v>
      </c>
      <c r="C30" s="13">
        <v>13.8</v>
      </c>
      <c r="E30" s="12">
        <v>928</v>
      </c>
      <c r="F30" s="12" t="s">
        <v>326</v>
      </c>
      <c r="G30" s="12">
        <v>16.3</v>
      </c>
    </row>
    <row r="31" ht="12.75" customHeight="1" spans="1:7">
      <c r="A31" s="12">
        <v>1029</v>
      </c>
      <c r="B31" s="12" t="s">
        <v>327</v>
      </c>
      <c r="C31" s="13">
        <v>14.6</v>
      </c>
      <c r="E31" s="12">
        <v>929</v>
      </c>
      <c r="F31" s="12" t="s">
        <v>328</v>
      </c>
      <c r="G31" s="12">
        <v>16.5</v>
      </c>
    </row>
    <row r="32" ht="12.75" customHeight="1" spans="1:7">
      <c r="A32" s="12">
        <v>1030</v>
      </c>
      <c r="B32" s="12" t="s">
        <v>329</v>
      </c>
      <c r="C32" s="13">
        <v>14.8</v>
      </c>
      <c r="E32" s="12">
        <v>930</v>
      </c>
      <c r="F32" s="12" t="s">
        <v>330</v>
      </c>
      <c r="G32" s="12">
        <v>17.2</v>
      </c>
    </row>
    <row r="33" ht="12.75" customHeight="1" spans="1:7">
      <c r="A33" s="12">
        <v>1031</v>
      </c>
      <c r="B33" s="12" t="s">
        <v>331</v>
      </c>
      <c r="C33" s="13">
        <v>15</v>
      </c>
      <c r="E33" s="12">
        <v>931</v>
      </c>
      <c r="F33" s="12" t="s">
        <v>332</v>
      </c>
      <c r="G33" s="12">
        <v>17.7</v>
      </c>
    </row>
    <row r="34" ht="12.75" customHeight="1" spans="1:7">
      <c r="A34" s="12">
        <v>1032</v>
      </c>
      <c r="B34" s="12" t="s">
        <v>333</v>
      </c>
      <c r="C34" s="13">
        <v>15.5</v>
      </c>
      <c r="E34" s="12">
        <v>932</v>
      </c>
      <c r="F34" s="12" t="s">
        <v>334</v>
      </c>
      <c r="G34" s="12">
        <v>17.7</v>
      </c>
    </row>
    <row r="35" ht="12.75" customHeight="1" spans="1:7">
      <c r="A35" s="12">
        <v>1033</v>
      </c>
      <c r="B35" s="12" t="s">
        <v>335</v>
      </c>
      <c r="C35" s="13">
        <v>15.9</v>
      </c>
      <c r="E35" s="12">
        <v>933</v>
      </c>
      <c r="F35" s="12" t="s">
        <v>336</v>
      </c>
      <c r="G35" s="12">
        <v>17.8</v>
      </c>
    </row>
    <row r="36" ht="12.75" customHeight="1" spans="1:7">
      <c r="A36" s="12">
        <v>1034</v>
      </c>
      <c r="B36" s="12" t="s">
        <v>337</v>
      </c>
      <c r="C36" s="13">
        <v>17.1</v>
      </c>
      <c r="E36" s="12">
        <v>934</v>
      </c>
      <c r="F36" s="12" t="s">
        <v>338</v>
      </c>
      <c r="G36" s="12">
        <v>18.1</v>
      </c>
    </row>
    <row r="37" ht="12.75" customHeight="1" spans="1:7">
      <c r="A37" s="12">
        <v>1035</v>
      </c>
      <c r="B37" s="12" t="s">
        <v>339</v>
      </c>
      <c r="C37" s="13">
        <v>17.4</v>
      </c>
      <c r="E37" s="12">
        <v>935</v>
      </c>
      <c r="F37" s="12" t="s">
        <v>340</v>
      </c>
      <c r="G37" s="12">
        <v>18.1</v>
      </c>
    </row>
    <row r="38" ht="12.75" customHeight="1" spans="1:7">
      <c r="A38" s="12">
        <v>1036</v>
      </c>
      <c r="B38" s="12" t="s">
        <v>341</v>
      </c>
      <c r="C38" s="13">
        <v>17.5</v>
      </c>
      <c r="E38" s="12">
        <v>936</v>
      </c>
      <c r="F38" s="12" t="s">
        <v>342</v>
      </c>
      <c r="G38" s="12">
        <v>18.2</v>
      </c>
    </row>
    <row r="39" ht="12.75" customHeight="1" spans="1:7">
      <c r="A39" s="12">
        <v>1037</v>
      </c>
      <c r="B39" s="12" t="s">
        <v>343</v>
      </c>
      <c r="C39" s="13">
        <v>17.6</v>
      </c>
      <c r="E39" s="12">
        <v>937</v>
      </c>
      <c r="F39" s="12" t="s">
        <v>344</v>
      </c>
      <c r="G39" s="12">
        <v>18.4</v>
      </c>
    </row>
    <row r="40" ht="12.75" customHeight="1" spans="1:7">
      <c r="A40" s="12">
        <v>1038</v>
      </c>
      <c r="B40" s="12" t="s">
        <v>345</v>
      </c>
      <c r="C40" s="13">
        <v>18.3</v>
      </c>
      <c r="E40" s="12">
        <v>938</v>
      </c>
      <c r="F40" s="12" t="s">
        <v>346</v>
      </c>
      <c r="G40" s="12">
        <v>18.9</v>
      </c>
    </row>
    <row r="41" ht="12.75" customHeight="1" spans="1:7">
      <c r="A41" s="12">
        <v>1039</v>
      </c>
      <c r="B41" s="12" t="s">
        <v>347</v>
      </c>
      <c r="C41" s="13">
        <v>18.4</v>
      </c>
      <c r="E41" s="12">
        <v>939</v>
      </c>
      <c r="F41" s="12" t="s">
        <v>348</v>
      </c>
      <c r="G41" s="12">
        <v>20</v>
      </c>
    </row>
    <row r="42" ht="12.75" customHeight="1" spans="1:7">
      <c r="A42" s="12">
        <v>1040</v>
      </c>
      <c r="B42" s="12" t="s">
        <v>349</v>
      </c>
      <c r="C42" s="13">
        <v>19</v>
      </c>
      <c r="E42" s="12">
        <v>940</v>
      </c>
      <c r="F42" s="12" t="s">
        <v>350</v>
      </c>
      <c r="G42" s="12">
        <v>20.1</v>
      </c>
    </row>
    <row r="43" ht="12.75" customHeight="1" spans="1:7">
      <c r="A43" s="12">
        <v>1041</v>
      </c>
      <c r="B43" s="12" t="s">
        <v>351</v>
      </c>
      <c r="C43" s="13">
        <v>19.1</v>
      </c>
      <c r="E43" s="12">
        <v>941</v>
      </c>
      <c r="F43" s="12" t="s">
        <v>352</v>
      </c>
      <c r="G43" s="12">
        <v>20.4</v>
      </c>
    </row>
    <row r="44" ht="12.75" customHeight="1" spans="1:7">
      <c r="A44" s="12">
        <v>1042</v>
      </c>
      <c r="B44" s="12" t="s">
        <v>353</v>
      </c>
      <c r="C44" s="13">
        <v>19.5</v>
      </c>
      <c r="E44" s="12">
        <v>942</v>
      </c>
      <c r="F44" s="12" t="s">
        <v>354</v>
      </c>
      <c r="G44" s="12">
        <v>20.4</v>
      </c>
    </row>
    <row r="45" ht="12.75" customHeight="1" spans="1:7">
      <c r="A45" s="12">
        <v>1043</v>
      </c>
      <c r="B45" s="12" t="s">
        <v>355</v>
      </c>
      <c r="C45" s="13">
        <v>19.6</v>
      </c>
      <c r="E45" s="12">
        <v>943</v>
      </c>
      <c r="F45" s="12" t="s">
        <v>356</v>
      </c>
      <c r="G45" s="12">
        <v>20.7</v>
      </c>
    </row>
    <row r="46" ht="12.75" customHeight="1" spans="1:7">
      <c r="A46" s="12">
        <v>1044</v>
      </c>
      <c r="B46" s="12" t="s">
        <v>357</v>
      </c>
      <c r="C46" s="13">
        <v>20</v>
      </c>
      <c r="E46" s="12">
        <v>944</v>
      </c>
      <c r="F46" s="12" t="s">
        <v>358</v>
      </c>
      <c r="G46" s="12">
        <v>21.1</v>
      </c>
    </row>
    <row r="47" ht="12.75" customHeight="1" spans="1:7">
      <c r="A47" s="12">
        <v>1045</v>
      </c>
      <c r="B47" s="12" t="s">
        <v>359</v>
      </c>
      <c r="C47" s="13">
        <v>21.3</v>
      </c>
      <c r="E47" s="12">
        <v>945</v>
      </c>
      <c r="F47" s="12" t="s">
        <v>360</v>
      </c>
      <c r="G47" s="12">
        <v>21.6</v>
      </c>
    </row>
    <row r="48" ht="12.75" customHeight="1" spans="1:7">
      <c r="A48" s="12">
        <v>1046</v>
      </c>
      <c r="B48" s="12" t="s">
        <v>361</v>
      </c>
      <c r="C48" s="13">
        <v>22.1</v>
      </c>
      <c r="E48" s="12">
        <v>946</v>
      </c>
      <c r="F48" s="12" t="s">
        <v>362</v>
      </c>
      <c r="G48" s="12">
        <v>21.7</v>
      </c>
    </row>
    <row r="49" ht="12.75" customHeight="1" spans="1:7">
      <c r="A49" s="12">
        <v>1047</v>
      </c>
      <c r="B49" s="12" t="s">
        <v>363</v>
      </c>
      <c r="C49" s="13">
        <v>23.4</v>
      </c>
      <c r="E49" s="12">
        <v>947</v>
      </c>
      <c r="F49" s="12" t="s">
        <v>364</v>
      </c>
      <c r="G49" s="12">
        <v>22.6</v>
      </c>
    </row>
    <row r="50" ht="12.75" customHeight="1" spans="1:7">
      <c r="A50" s="12">
        <v>1048</v>
      </c>
      <c r="B50" s="12" t="s">
        <v>365</v>
      </c>
      <c r="C50" s="13">
        <v>23.8</v>
      </c>
      <c r="E50" s="12">
        <v>948</v>
      </c>
      <c r="F50" s="12" t="s">
        <v>366</v>
      </c>
      <c r="G50" s="12">
        <v>22.8</v>
      </c>
    </row>
    <row r="51" ht="12.75" customHeight="1" spans="1:7">
      <c r="A51" s="12">
        <v>1049</v>
      </c>
      <c r="B51" s="12" t="s">
        <v>367</v>
      </c>
      <c r="C51" s="13">
        <v>24</v>
      </c>
      <c r="E51" s="12">
        <v>949</v>
      </c>
      <c r="F51" s="12" t="s">
        <v>368</v>
      </c>
      <c r="G51" s="12">
        <v>23</v>
      </c>
    </row>
    <row r="52" ht="12.75" customHeight="1" spans="1:7">
      <c r="A52" s="12">
        <v>1050</v>
      </c>
      <c r="B52" s="12" t="s">
        <v>369</v>
      </c>
      <c r="C52" s="13">
        <v>26.1</v>
      </c>
      <c r="E52" s="12">
        <v>950</v>
      </c>
      <c r="F52" s="12" t="s">
        <v>370</v>
      </c>
      <c r="G52" s="12">
        <v>23.4</v>
      </c>
    </row>
    <row r="53" ht="12.75" customHeight="1" spans="1:7">
      <c r="A53" s="12">
        <v>1051</v>
      </c>
      <c r="B53" s="12" t="s">
        <v>371</v>
      </c>
      <c r="C53" s="13">
        <v>27</v>
      </c>
      <c r="E53" s="12">
        <v>951</v>
      </c>
      <c r="F53" s="12" t="s">
        <v>372</v>
      </c>
      <c r="G53" s="12">
        <v>23.9</v>
      </c>
    </row>
    <row r="54" ht="12.75" customHeight="1" spans="1:7">
      <c r="A54" s="12">
        <v>1052</v>
      </c>
      <c r="B54" s="12">
        <v>0</v>
      </c>
      <c r="C54" s="12">
        <v>99</v>
      </c>
      <c r="E54" s="12">
        <v>952</v>
      </c>
      <c r="F54" s="12" t="s">
        <v>373</v>
      </c>
      <c r="G54" s="12">
        <v>24.5</v>
      </c>
    </row>
    <row r="55" ht="12.75" customHeight="1" spans="1:7">
      <c r="A55" s="12">
        <v>1053</v>
      </c>
      <c r="B55" s="12">
        <v>0</v>
      </c>
      <c r="C55" s="12">
        <v>99</v>
      </c>
      <c r="E55" s="12">
        <v>953</v>
      </c>
      <c r="F55" s="12" t="s">
        <v>374</v>
      </c>
      <c r="G55" s="12">
        <v>29.3</v>
      </c>
    </row>
    <row r="56" ht="12.75" customHeight="1" spans="1:7">
      <c r="A56" s="12">
        <v>1054</v>
      </c>
      <c r="B56" s="12">
        <v>0</v>
      </c>
      <c r="C56" s="12">
        <v>99</v>
      </c>
      <c r="E56" s="12">
        <v>954</v>
      </c>
      <c r="F56" s="12" t="s">
        <v>375</v>
      </c>
      <c r="G56" s="12">
        <v>31.5</v>
      </c>
    </row>
    <row r="57" ht="12.75" customHeight="1" spans="1:7">
      <c r="A57" s="12">
        <v>1055</v>
      </c>
      <c r="B57" s="12">
        <v>0</v>
      </c>
      <c r="C57" s="12">
        <v>99</v>
      </c>
      <c r="E57" s="12">
        <v>955</v>
      </c>
      <c r="F57" s="12" t="s">
        <v>376</v>
      </c>
      <c r="G57" s="12">
        <v>32.2</v>
      </c>
    </row>
    <row r="58" ht="12.75" customHeight="1" spans="1:7">
      <c r="A58" s="12">
        <v>1056</v>
      </c>
      <c r="B58" s="12">
        <v>0</v>
      </c>
      <c r="C58" s="12">
        <v>99</v>
      </c>
      <c r="E58" s="12">
        <v>956</v>
      </c>
      <c r="F58" s="12" t="s">
        <v>377</v>
      </c>
      <c r="G58" s="12">
        <v>33.1</v>
      </c>
    </row>
    <row r="59" ht="12.75" customHeight="1" spans="1:7">
      <c r="A59" s="12">
        <v>1057</v>
      </c>
      <c r="B59" s="12">
        <v>0</v>
      </c>
      <c r="C59" s="12">
        <v>99</v>
      </c>
      <c r="E59" s="12">
        <v>957</v>
      </c>
      <c r="F59" s="12">
        <v>0</v>
      </c>
      <c r="G59" s="12">
        <v>0</v>
      </c>
    </row>
    <row r="60" ht="12.75" customHeight="1" spans="1:7">
      <c r="A60" s="12">
        <v>1058</v>
      </c>
      <c r="B60" s="12">
        <v>0</v>
      </c>
      <c r="C60" s="12">
        <v>99</v>
      </c>
      <c r="E60" s="12">
        <v>958</v>
      </c>
      <c r="F60" s="12">
        <v>0</v>
      </c>
      <c r="G60" s="12">
        <v>0</v>
      </c>
    </row>
    <row r="61" ht="12.75" customHeight="1" spans="1:7">
      <c r="A61" s="12">
        <v>1059</v>
      </c>
      <c r="B61" s="12">
        <v>0</v>
      </c>
      <c r="C61" s="12">
        <v>99</v>
      </c>
      <c r="E61" s="12">
        <v>959</v>
      </c>
      <c r="F61" s="12">
        <v>0</v>
      </c>
      <c r="G61" s="12">
        <v>0</v>
      </c>
    </row>
    <row r="62" ht="12.75" customHeight="1" spans="1:7">
      <c r="A62" s="12">
        <v>1060</v>
      </c>
      <c r="B62" s="12">
        <v>0</v>
      </c>
      <c r="C62" s="12">
        <v>99</v>
      </c>
      <c r="E62" s="12">
        <v>960</v>
      </c>
      <c r="F62" s="12">
        <v>0</v>
      </c>
      <c r="G62" s="12">
        <v>0</v>
      </c>
    </row>
    <row r="63" ht="12.75" customHeight="1" spans="1:7">
      <c r="A63" s="12">
        <v>1061</v>
      </c>
      <c r="B63" s="12">
        <v>0</v>
      </c>
      <c r="C63" s="12">
        <v>99</v>
      </c>
      <c r="E63" s="12">
        <v>961</v>
      </c>
      <c r="F63" s="12">
        <v>0</v>
      </c>
      <c r="G63" s="12">
        <v>0</v>
      </c>
    </row>
    <row r="64" ht="12.75" customHeight="1" spans="1:7">
      <c r="A64" s="12">
        <v>1062</v>
      </c>
      <c r="B64" s="12">
        <v>0</v>
      </c>
      <c r="C64" s="12">
        <v>99</v>
      </c>
      <c r="E64" s="12">
        <v>962</v>
      </c>
      <c r="F64" s="12">
        <v>0</v>
      </c>
      <c r="G64" s="12">
        <v>0</v>
      </c>
    </row>
    <row r="65" ht="12.75" customHeight="1" spans="1:7">
      <c r="A65" s="12">
        <v>1063</v>
      </c>
      <c r="B65" s="12">
        <v>0</v>
      </c>
      <c r="C65" s="12">
        <v>99</v>
      </c>
      <c r="E65" s="12">
        <v>963</v>
      </c>
      <c r="F65" s="12">
        <v>0</v>
      </c>
      <c r="G65" s="12">
        <v>0</v>
      </c>
    </row>
    <row r="66" ht="12.75" customHeight="1" spans="1:7">
      <c r="A66" s="12">
        <v>1064</v>
      </c>
      <c r="B66" s="12">
        <v>0</v>
      </c>
      <c r="C66" s="12">
        <v>99</v>
      </c>
      <c r="E66" s="12">
        <v>964</v>
      </c>
      <c r="F66" s="12">
        <v>0</v>
      </c>
      <c r="G66" s="12">
        <v>0</v>
      </c>
    </row>
    <row r="67" ht="12.75" customHeight="1" spans="1:7">
      <c r="A67" s="12">
        <v>1065</v>
      </c>
      <c r="B67" s="12">
        <v>0</v>
      </c>
      <c r="C67" s="12">
        <v>99</v>
      </c>
      <c r="E67" s="12">
        <v>965</v>
      </c>
      <c r="F67" s="12">
        <v>0</v>
      </c>
      <c r="G67" s="12">
        <v>0</v>
      </c>
    </row>
    <row r="68" ht="12.75" customHeight="1" spans="1:7">
      <c r="A68" s="12">
        <v>1066</v>
      </c>
      <c r="B68" s="12">
        <v>0</v>
      </c>
      <c r="C68" s="12">
        <v>99</v>
      </c>
      <c r="E68" s="12">
        <v>966</v>
      </c>
      <c r="F68" s="12">
        <v>0</v>
      </c>
      <c r="G68" s="12">
        <v>0</v>
      </c>
    </row>
    <row r="69" ht="12.75" customHeight="1" spans="1:7">
      <c r="A69" s="12">
        <v>1067</v>
      </c>
      <c r="B69" s="12">
        <v>0</v>
      </c>
      <c r="C69" s="12">
        <v>99</v>
      </c>
      <c r="E69" s="12">
        <v>967</v>
      </c>
      <c r="F69" s="12">
        <v>0</v>
      </c>
      <c r="G69" s="12">
        <v>0</v>
      </c>
    </row>
    <row r="70" ht="12.75" customHeight="1" spans="1:7">
      <c r="A70" s="12">
        <v>1068</v>
      </c>
      <c r="B70" s="12">
        <v>0</v>
      </c>
      <c r="C70" s="12">
        <v>99</v>
      </c>
      <c r="E70" s="12">
        <v>968</v>
      </c>
      <c r="F70" s="12">
        <v>0</v>
      </c>
      <c r="G70" s="12">
        <v>0</v>
      </c>
    </row>
    <row r="71" ht="12.75" customHeight="1" spans="1:7">
      <c r="A71" s="12">
        <v>1069</v>
      </c>
      <c r="B71" s="12">
        <v>0</v>
      </c>
      <c r="C71" s="12">
        <v>99</v>
      </c>
      <c r="E71" s="12">
        <v>969</v>
      </c>
      <c r="F71" s="12">
        <v>0</v>
      </c>
      <c r="G71" s="12">
        <v>0</v>
      </c>
    </row>
    <row r="72" ht="12.75" customHeight="1" spans="1:7">
      <c r="A72" s="12">
        <v>1070</v>
      </c>
      <c r="B72" s="12">
        <v>0</v>
      </c>
      <c r="C72" s="12">
        <v>99</v>
      </c>
      <c r="E72" s="12">
        <v>970</v>
      </c>
      <c r="F72" s="12">
        <v>0</v>
      </c>
      <c r="G72" s="12">
        <v>0</v>
      </c>
    </row>
    <row r="73" ht="12.75" customHeight="1" spans="1:7">
      <c r="A73" s="12">
        <v>1071</v>
      </c>
      <c r="B73" s="12">
        <v>0</v>
      </c>
      <c r="C73" s="12">
        <v>99</v>
      </c>
      <c r="E73" s="12">
        <v>971</v>
      </c>
      <c r="F73" s="12">
        <v>0</v>
      </c>
      <c r="G73" s="12">
        <v>0</v>
      </c>
    </row>
    <row r="74" ht="12.75" customHeight="1" spans="1:7">
      <c r="A74" s="12">
        <v>1072</v>
      </c>
      <c r="B74" s="12">
        <v>0</v>
      </c>
      <c r="C74" s="12">
        <v>99</v>
      </c>
      <c r="E74" s="12">
        <v>972</v>
      </c>
      <c r="F74" s="12">
        <v>0</v>
      </c>
      <c r="G74" s="12">
        <v>0</v>
      </c>
    </row>
    <row r="75" ht="12.75" customHeight="1" spans="1:7">
      <c r="A75" s="12">
        <v>1073</v>
      </c>
      <c r="B75" s="12">
        <v>0</v>
      </c>
      <c r="C75" s="12">
        <v>99</v>
      </c>
      <c r="E75" s="12">
        <v>973</v>
      </c>
      <c r="F75" s="12">
        <v>0</v>
      </c>
      <c r="G75" s="12">
        <v>0</v>
      </c>
    </row>
    <row r="76" ht="12.75" customHeight="1" spans="1:7">
      <c r="A76" s="12">
        <v>1074</v>
      </c>
      <c r="B76" s="12">
        <v>0</v>
      </c>
      <c r="C76" s="12">
        <v>99</v>
      </c>
      <c r="E76" s="12">
        <v>974</v>
      </c>
      <c r="F76" s="12">
        <v>0</v>
      </c>
      <c r="G76" s="12">
        <v>0</v>
      </c>
    </row>
    <row r="77" ht="12.75" customHeight="1" spans="1:7">
      <c r="A77" s="12">
        <v>1075</v>
      </c>
      <c r="B77" s="12">
        <v>0</v>
      </c>
      <c r="C77" s="12">
        <v>99</v>
      </c>
      <c r="E77" s="12">
        <v>975</v>
      </c>
      <c r="F77" s="12">
        <v>0</v>
      </c>
      <c r="G77" s="12">
        <v>0</v>
      </c>
    </row>
    <row r="78" ht="12.75" customHeight="1" spans="1:7">
      <c r="A78" s="12">
        <v>1076</v>
      </c>
      <c r="B78" s="12">
        <v>0</v>
      </c>
      <c r="C78" s="12">
        <v>99</v>
      </c>
      <c r="E78" s="12">
        <v>976</v>
      </c>
      <c r="F78" s="12">
        <v>0</v>
      </c>
      <c r="G78" s="12">
        <v>0</v>
      </c>
    </row>
    <row r="79" ht="12.75" customHeight="1" spans="1:7">
      <c r="A79" s="12">
        <v>1077</v>
      </c>
      <c r="B79" s="12">
        <v>0</v>
      </c>
      <c r="C79" s="12">
        <v>99</v>
      </c>
      <c r="E79" s="12">
        <v>977</v>
      </c>
      <c r="F79" s="12">
        <v>0</v>
      </c>
      <c r="G79" s="12">
        <v>0</v>
      </c>
    </row>
    <row r="80" ht="12.75" customHeight="1" spans="1:7">
      <c r="A80" s="12">
        <v>1078</v>
      </c>
      <c r="B80" s="12">
        <v>0</v>
      </c>
      <c r="C80" s="12">
        <v>99</v>
      </c>
      <c r="E80" s="12">
        <v>978</v>
      </c>
      <c r="F80" s="12">
        <v>0</v>
      </c>
      <c r="G80" s="12">
        <v>0</v>
      </c>
    </row>
    <row r="81" ht="12.75" customHeight="1" spans="1:7">
      <c r="A81" s="12">
        <v>1079</v>
      </c>
      <c r="B81" s="12">
        <v>0</v>
      </c>
      <c r="C81" s="12">
        <v>99</v>
      </c>
      <c r="E81" s="12">
        <v>979</v>
      </c>
      <c r="F81" s="12">
        <v>0</v>
      </c>
      <c r="G81" s="12">
        <v>0</v>
      </c>
    </row>
    <row r="82" ht="12.75" customHeight="1" spans="1:7">
      <c r="A82" s="12">
        <v>1080</v>
      </c>
      <c r="B82" s="12">
        <v>0</v>
      </c>
      <c r="C82" s="12">
        <v>99</v>
      </c>
      <c r="E82" s="12">
        <v>980</v>
      </c>
      <c r="F82" s="12">
        <v>0</v>
      </c>
      <c r="G82" s="12">
        <v>0</v>
      </c>
    </row>
    <row r="83" ht="12.75" customHeight="1" spans="1:7">
      <c r="A83" s="12">
        <v>1081</v>
      </c>
      <c r="B83" s="12">
        <v>0</v>
      </c>
      <c r="C83" s="12">
        <v>99</v>
      </c>
      <c r="E83" s="12">
        <v>981</v>
      </c>
      <c r="F83" s="12">
        <v>0</v>
      </c>
      <c r="G83" s="12">
        <v>0</v>
      </c>
    </row>
    <row r="84" ht="12.75" customHeight="1" spans="1:7">
      <c r="A84" s="12">
        <v>1082</v>
      </c>
      <c r="B84" s="12">
        <v>0</v>
      </c>
      <c r="C84" s="12">
        <v>99</v>
      </c>
      <c r="E84" s="12">
        <v>982</v>
      </c>
      <c r="F84" s="12">
        <v>0</v>
      </c>
      <c r="G84" s="12">
        <v>0</v>
      </c>
    </row>
    <row r="85" ht="12.75" customHeight="1" spans="1:7">
      <c r="A85" s="12">
        <v>1083</v>
      </c>
      <c r="B85" s="12">
        <v>0</v>
      </c>
      <c r="C85" s="12">
        <v>99</v>
      </c>
      <c r="E85" s="12">
        <v>983</v>
      </c>
      <c r="F85" s="12">
        <v>0</v>
      </c>
      <c r="G85" s="12">
        <v>56</v>
      </c>
    </row>
    <row r="86" ht="12.75" customHeight="1" spans="1:7">
      <c r="A86" s="12">
        <v>1084</v>
      </c>
      <c r="B86" s="12">
        <v>0</v>
      </c>
      <c r="C86" s="12">
        <v>99</v>
      </c>
      <c r="E86" s="12">
        <v>984</v>
      </c>
      <c r="F86" s="12">
        <v>0</v>
      </c>
      <c r="G86" s="12">
        <v>16.4</v>
      </c>
    </row>
    <row r="87" ht="12.75" customHeight="1" spans="1:7">
      <c r="A87" s="12">
        <v>1085</v>
      </c>
      <c r="B87" s="12">
        <v>0</v>
      </c>
      <c r="C87" s="12">
        <v>99</v>
      </c>
      <c r="E87" s="12">
        <v>985</v>
      </c>
      <c r="F87" s="12">
        <v>0</v>
      </c>
      <c r="G87" s="12">
        <v>0</v>
      </c>
    </row>
    <row r="88" ht="12.75" customHeight="1" spans="1:7">
      <c r="A88" s="12">
        <v>1086</v>
      </c>
      <c r="B88" s="12">
        <v>0</v>
      </c>
      <c r="C88" s="12">
        <v>99</v>
      </c>
      <c r="E88" s="12">
        <v>986</v>
      </c>
      <c r="F88" s="12">
        <v>0</v>
      </c>
      <c r="G88" s="12">
        <v>0</v>
      </c>
    </row>
    <row r="89" ht="12.75" customHeight="1" spans="1:7">
      <c r="A89" s="12">
        <v>1087</v>
      </c>
      <c r="B89" s="12">
        <v>0</v>
      </c>
      <c r="C89" s="12">
        <v>99</v>
      </c>
      <c r="E89" s="12">
        <v>987</v>
      </c>
      <c r="F89" s="12">
        <v>0</v>
      </c>
      <c r="G89" s="12">
        <v>0</v>
      </c>
    </row>
    <row r="90" ht="12.75" customHeight="1" spans="1:7">
      <c r="A90" s="12">
        <v>1088</v>
      </c>
      <c r="B90" s="12">
        <v>0</v>
      </c>
      <c r="C90" s="12">
        <v>99</v>
      </c>
      <c r="E90" s="12">
        <v>988</v>
      </c>
      <c r="F90" s="12">
        <v>0</v>
      </c>
      <c r="G90" s="12">
        <v>0</v>
      </c>
    </row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" right="0.5" top="0.5" bottom="0.5" header="0" footer="0"/>
  <pageSetup paperSize="1" scale="6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selection activeCell="H13" sqref="H13"/>
    </sheetView>
  </sheetViews>
  <sheetFormatPr defaultColWidth="14.4285714285714" defaultRowHeight="15" customHeight="1"/>
  <cols>
    <col min="1" max="1" width="10.7142857142857" customWidth="1"/>
    <col min="2" max="3" width="18.7142857142857" customWidth="1"/>
    <col min="4" max="6" width="10.7142857142857" customWidth="1"/>
    <col min="7" max="8" width="18.7142857142857" customWidth="1"/>
    <col min="9" max="26" width="10.7142857142857" customWidth="1"/>
  </cols>
  <sheetData>
    <row r="1" ht="12.75" customHeight="1" spans="1:10">
      <c r="A1" s="1" t="s">
        <v>378</v>
      </c>
      <c r="B1" s="1" t="s">
        <v>379</v>
      </c>
      <c r="C1" s="1" t="s">
        <v>380</v>
      </c>
      <c r="D1" s="1" t="s">
        <v>53</v>
      </c>
      <c r="I1" s="1" t="s">
        <v>381</v>
      </c>
      <c r="J1" s="1" t="s">
        <v>382</v>
      </c>
    </row>
    <row r="2" ht="12.75" customHeight="1" spans="1:11">
      <c r="A2">
        <v>1</v>
      </c>
      <c r="B2" s="2" t="s">
        <v>226</v>
      </c>
      <c r="C2" s="2" t="s">
        <v>235</v>
      </c>
      <c r="D2" s="3">
        <v>43586</v>
      </c>
      <c r="G2" s="4" t="s">
        <v>224</v>
      </c>
      <c r="H2">
        <v>100</v>
      </c>
      <c r="I2">
        <v>1</v>
      </c>
      <c r="J2">
        <v>2</v>
      </c>
      <c r="K2">
        <v>1</v>
      </c>
    </row>
    <row r="3" ht="12.75" customHeight="1" spans="1:11">
      <c r="A3">
        <f t="shared" ref="A3:A121" si="0">A2+1</f>
        <v>2</v>
      </c>
      <c r="B3" s="2" t="s">
        <v>224</v>
      </c>
      <c r="C3" s="2" t="s">
        <v>383</v>
      </c>
      <c r="D3" s="3">
        <v>43586</v>
      </c>
      <c r="G3" s="4" t="s">
        <v>384</v>
      </c>
      <c r="H3">
        <v>200</v>
      </c>
      <c r="I3">
        <v>4</v>
      </c>
      <c r="J3">
        <v>5</v>
      </c>
      <c r="K3">
        <v>2</v>
      </c>
    </row>
    <row r="4" ht="12.75" customHeight="1" spans="1:11">
      <c r="A4">
        <f t="shared" si="0"/>
        <v>3</v>
      </c>
      <c r="B4" s="2" t="s">
        <v>385</v>
      </c>
      <c r="C4" s="2" t="s">
        <v>242</v>
      </c>
      <c r="D4" s="3">
        <v>43586</v>
      </c>
      <c r="G4" s="4" t="s">
        <v>386</v>
      </c>
      <c r="H4">
        <v>300</v>
      </c>
      <c r="I4">
        <v>7</v>
      </c>
      <c r="J4">
        <f t="shared" ref="J4:J5" si="1">J3+3</f>
        <v>8</v>
      </c>
      <c r="K4">
        <v>3</v>
      </c>
    </row>
    <row r="5" ht="12.75" customHeight="1" spans="1:11">
      <c r="A5">
        <f t="shared" si="0"/>
        <v>4</v>
      </c>
      <c r="B5" s="2" t="s">
        <v>251</v>
      </c>
      <c r="C5" s="2" t="s">
        <v>231</v>
      </c>
      <c r="D5" s="3">
        <v>43586</v>
      </c>
      <c r="G5" s="4" t="s">
        <v>226</v>
      </c>
      <c r="H5">
        <v>400</v>
      </c>
      <c r="I5">
        <v>10</v>
      </c>
      <c r="J5">
        <f t="shared" si="1"/>
        <v>11</v>
      </c>
      <c r="K5">
        <v>4</v>
      </c>
    </row>
    <row r="6" ht="12.75" customHeight="1" spans="1:11">
      <c r="A6">
        <f t="shared" si="0"/>
        <v>5</v>
      </c>
      <c r="B6" s="2" t="s">
        <v>384</v>
      </c>
      <c r="C6" s="2" t="s">
        <v>245</v>
      </c>
      <c r="D6" s="3">
        <v>43586</v>
      </c>
      <c r="G6" s="4" t="s">
        <v>231</v>
      </c>
      <c r="H6">
        <v>500</v>
      </c>
      <c r="I6">
        <f t="shared" ref="I6:J6" si="2">I5+3</f>
        <v>13</v>
      </c>
      <c r="J6">
        <f t="shared" si="2"/>
        <v>14</v>
      </c>
      <c r="K6">
        <v>5</v>
      </c>
    </row>
    <row r="7" ht="12.75" customHeight="1" spans="1:11">
      <c r="A7">
        <f t="shared" si="0"/>
        <v>6</v>
      </c>
      <c r="B7" s="2" t="s">
        <v>386</v>
      </c>
      <c r="C7" s="2" t="s">
        <v>387</v>
      </c>
      <c r="D7" s="3">
        <v>43586</v>
      </c>
      <c r="G7" s="4" t="s">
        <v>235</v>
      </c>
      <c r="H7">
        <v>600</v>
      </c>
      <c r="I7">
        <f t="shared" ref="I7:J7" si="3">I6+3</f>
        <v>16</v>
      </c>
      <c r="J7">
        <f t="shared" si="3"/>
        <v>17</v>
      </c>
      <c r="K7">
        <v>6</v>
      </c>
    </row>
    <row r="8" ht="12.75" customHeight="1" spans="1:11">
      <c r="A8">
        <f t="shared" si="0"/>
        <v>7</v>
      </c>
      <c r="B8" s="2" t="s">
        <v>388</v>
      </c>
      <c r="C8" s="2" t="s">
        <v>249</v>
      </c>
      <c r="D8" s="3">
        <v>43586</v>
      </c>
      <c r="G8" s="4" t="s">
        <v>238</v>
      </c>
      <c r="H8">
        <v>700</v>
      </c>
      <c r="I8">
        <f t="shared" ref="I8:J8" si="4">I7+3</f>
        <v>19</v>
      </c>
      <c r="J8">
        <f t="shared" si="4"/>
        <v>20</v>
      </c>
      <c r="K8">
        <v>7</v>
      </c>
    </row>
    <row r="9" ht="12.75" customHeight="1" spans="1:11">
      <c r="A9">
        <f t="shared" si="0"/>
        <v>8</v>
      </c>
      <c r="B9" s="2" t="s">
        <v>252</v>
      </c>
      <c r="C9" s="2" t="s">
        <v>238</v>
      </c>
      <c r="D9" s="3">
        <v>43586</v>
      </c>
      <c r="G9" s="4" t="s">
        <v>383</v>
      </c>
      <c r="H9">
        <v>800</v>
      </c>
      <c r="I9">
        <f t="shared" ref="I9:J9" si="5">I8+3</f>
        <v>22</v>
      </c>
      <c r="J9">
        <f t="shared" si="5"/>
        <v>23</v>
      </c>
      <c r="K9">
        <v>8</v>
      </c>
    </row>
    <row r="10" ht="12.75" customHeight="1" spans="1:11">
      <c r="A10">
        <f t="shared" si="0"/>
        <v>9</v>
      </c>
      <c r="B10" s="5" t="s">
        <v>231</v>
      </c>
      <c r="C10" s="5" t="s">
        <v>226</v>
      </c>
      <c r="D10" s="3">
        <v>43593</v>
      </c>
      <c r="G10" s="4" t="s">
        <v>242</v>
      </c>
      <c r="H10">
        <v>900</v>
      </c>
      <c r="I10">
        <f t="shared" ref="I10:J10" si="6">I9+3</f>
        <v>25</v>
      </c>
      <c r="J10">
        <f t="shared" si="6"/>
        <v>26</v>
      </c>
      <c r="K10">
        <v>9</v>
      </c>
    </row>
    <row r="11" ht="12.75" customHeight="1" spans="1:11">
      <c r="A11">
        <f t="shared" si="0"/>
        <v>10</v>
      </c>
      <c r="B11" s="5" t="s">
        <v>383</v>
      </c>
      <c r="C11" s="5" t="s">
        <v>235</v>
      </c>
      <c r="D11" s="3">
        <v>43593</v>
      </c>
      <c r="G11" s="4" t="s">
        <v>245</v>
      </c>
      <c r="H11">
        <v>1000</v>
      </c>
      <c r="I11">
        <f t="shared" ref="I11:J11" si="7">I10+3</f>
        <v>28</v>
      </c>
      <c r="J11">
        <f t="shared" si="7"/>
        <v>29</v>
      </c>
      <c r="K11">
        <v>10</v>
      </c>
    </row>
    <row r="12" ht="12.75" customHeight="1" spans="1:11">
      <c r="A12">
        <f t="shared" si="0"/>
        <v>11</v>
      </c>
      <c r="B12" s="5" t="s">
        <v>251</v>
      </c>
      <c r="C12" s="5" t="s">
        <v>385</v>
      </c>
      <c r="D12" s="3">
        <v>43593</v>
      </c>
      <c r="G12" s="4" t="s">
        <v>387</v>
      </c>
      <c r="H12">
        <v>1100</v>
      </c>
      <c r="I12">
        <f t="shared" ref="I12:J12" si="8">I11+3</f>
        <v>31</v>
      </c>
      <c r="J12">
        <f t="shared" si="8"/>
        <v>32</v>
      </c>
      <c r="K12">
        <v>11</v>
      </c>
    </row>
    <row r="13" ht="12.75" customHeight="1" spans="1:11">
      <c r="A13">
        <f t="shared" si="0"/>
        <v>12</v>
      </c>
      <c r="B13" s="5" t="s">
        <v>242</v>
      </c>
      <c r="C13" s="5" t="s">
        <v>224</v>
      </c>
      <c r="D13" s="3">
        <v>43593</v>
      </c>
      <c r="G13" s="4" t="s">
        <v>385</v>
      </c>
      <c r="H13">
        <v>1200</v>
      </c>
      <c r="I13">
        <f t="shared" ref="I13:J13" si="9">I12+3</f>
        <v>34</v>
      </c>
      <c r="J13">
        <f t="shared" si="9"/>
        <v>35</v>
      </c>
      <c r="K13">
        <v>12</v>
      </c>
    </row>
    <row r="14" ht="12.75" customHeight="1" spans="1:11">
      <c r="A14">
        <f t="shared" si="0"/>
        <v>13</v>
      </c>
      <c r="B14" s="5" t="s">
        <v>238</v>
      </c>
      <c r="C14" s="5" t="s">
        <v>384</v>
      </c>
      <c r="D14" s="3">
        <v>43593</v>
      </c>
      <c r="G14" s="4" t="s">
        <v>249</v>
      </c>
      <c r="H14">
        <v>1300</v>
      </c>
      <c r="I14">
        <f t="shared" ref="I14:J14" si="10">I13+3</f>
        <v>37</v>
      </c>
      <c r="J14">
        <f t="shared" si="10"/>
        <v>38</v>
      </c>
      <c r="K14">
        <v>13</v>
      </c>
    </row>
    <row r="15" ht="12.75" customHeight="1" spans="1:11">
      <c r="A15">
        <f t="shared" si="0"/>
        <v>14</v>
      </c>
      <c r="B15" s="5" t="s">
        <v>245</v>
      </c>
      <c r="C15" s="5" t="s">
        <v>387</v>
      </c>
      <c r="D15" s="3">
        <v>43593</v>
      </c>
      <c r="G15" s="4" t="s">
        <v>251</v>
      </c>
      <c r="H15">
        <v>1400</v>
      </c>
      <c r="I15">
        <f t="shared" ref="I15:J15" si="11">I14+3</f>
        <v>40</v>
      </c>
      <c r="J15">
        <f t="shared" si="11"/>
        <v>41</v>
      </c>
      <c r="K15">
        <v>14</v>
      </c>
    </row>
    <row r="16" ht="12.75" customHeight="1" spans="1:11">
      <c r="A16">
        <f t="shared" si="0"/>
        <v>15</v>
      </c>
      <c r="B16" s="5" t="s">
        <v>252</v>
      </c>
      <c r="C16" s="5" t="s">
        <v>388</v>
      </c>
      <c r="D16" s="3">
        <v>43593</v>
      </c>
      <c r="G16" s="4" t="s">
        <v>388</v>
      </c>
      <c r="H16">
        <v>1500</v>
      </c>
      <c r="I16">
        <f t="shared" ref="I16:J16" si="12">I15+3</f>
        <v>43</v>
      </c>
      <c r="J16">
        <f t="shared" si="12"/>
        <v>44</v>
      </c>
      <c r="K16">
        <v>15</v>
      </c>
    </row>
    <row r="17" ht="12.75" customHeight="1" spans="1:11">
      <c r="A17">
        <f t="shared" si="0"/>
        <v>16</v>
      </c>
      <c r="B17" s="5" t="s">
        <v>249</v>
      </c>
      <c r="C17" s="5" t="s">
        <v>386</v>
      </c>
      <c r="D17" s="3">
        <v>43593</v>
      </c>
      <c r="G17" s="4" t="s">
        <v>252</v>
      </c>
      <c r="H17">
        <v>1600</v>
      </c>
      <c r="I17">
        <f t="shared" ref="I17:J17" si="13">I16+3</f>
        <v>46</v>
      </c>
      <c r="J17">
        <f t="shared" si="13"/>
        <v>47</v>
      </c>
      <c r="K17">
        <v>16</v>
      </c>
    </row>
    <row r="18" ht="12.75" customHeight="1" spans="1:4">
      <c r="A18">
        <f t="shared" si="0"/>
        <v>17</v>
      </c>
      <c r="B18" s="2" t="s">
        <v>251</v>
      </c>
      <c r="C18" s="2" t="s">
        <v>224</v>
      </c>
      <c r="D18" s="3">
        <v>43600</v>
      </c>
    </row>
    <row r="19" ht="12.75" customHeight="1" spans="1:4">
      <c r="A19">
        <f t="shared" si="0"/>
        <v>18</v>
      </c>
      <c r="B19" s="2" t="s">
        <v>383</v>
      </c>
      <c r="C19" s="2" t="s">
        <v>242</v>
      </c>
      <c r="D19" s="3">
        <v>43600</v>
      </c>
    </row>
    <row r="20" ht="12.75" customHeight="1" spans="1:4">
      <c r="A20">
        <f t="shared" si="0"/>
        <v>19</v>
      </c>
      <c r="B20" s="2" t="s">
        <v>235</v>
      </c>
      <c r="C20" s="2" t="s">
        <v>231</v>
      </c>
      <c r="D20" s="3">
        <v>43600</v>
      </c>
    </row>
    <row r="21" ht="12.75" customHeight="1" spans="1:4">
      <c r="A21">
        <f t="shared" si="0"/>
        <v>20</v>
      </c>
      <c r="B21" s="2" t="s">
        <v>385</v>
      </c>
      <c r="C21" s="2" t="s">
        <v>226</v>
      </c>
      <c r="D21" s="3">
        <v>43600</v>
      </c>
    </row>
    <row r="22" ht="12.75" customHeight="1" spans="1:4">
      <c r="A22">
        <f t="shared" si="0"/>
        <v>21</v>
      </c>
      <c r="B22" s="2" t="s">
        <v>386</v>
      </c>
      <c r="C22" s="2" t="s">
        <v>252</v>
      </c>
      <c r="D22" s="3">
        <v>43600</v>
      </c>
    </row>
    <row r="23" ht="12.75" customHeight="1" spans="1:4">
      <c r="A23">
        <f t="shared" si="0"/>
        <v>22</v>
      </c>
      <c r="B23" s="2" t="s">
        <v>249</v>
      </c>
      <c r="C23" s="2" t="s">
        <v>387</v>
      </c>
      <c r="D23" s="3">
        <v>43600</v>
      </c>
    </row>
    <row r="24" ht="12.75" customHeight="1" spans="1:4">
      <c r="A24">
        <f t="shared" si="0"/>
        <v>23</v>
      </c>
      <c r="B24" s="2" t="s">
        <v>245</v>
      </c>
      <c r="C24" s="2" t="s">
        <v>238</v>
      </c>
      <c r="D24" s="3">
        <v>43600</v>
      </c>
    </row>
    <row r="25" ht="12.75" customHeight="1" spans="1:4">
      <c r="A25">
        <f t="shared" si="0"/>
        <v>24</v>
      </c>
      <c r="B25" s="2" t="s">
        <v>388</v>
      </c>
      <c r="C25" s="2" t="s">
        <v>384</v>
      </c>
      <c r="D25" s="3">
        <v>43600</v>
      </c>
    </row>
    <row r="26" ht="12.75" customHeight="1" spans="1:4">
      <c r="A26">
        <f t="shared" si="0"/>
        <v>25</v>
      </c>
      <c r="B26" s="5" t="s">
        <v>242</v>
      </c>
      <c r="C26" s="5" t="s">
        <v>235</v>
      </c>
      <c r="D26" s="3">
        <v>43607</v>
      </c>
    </row>
    <row r="27" ht="12.75" customHeight="1" spans="1:4">
      <c r="A27">
        <f t="shared" si="0"/>
        <v>26</v>
      </c>
      <c r="B27" s="5" t="s">
        <v>251</v>
      </c>
      <c r="C27" s="5" t="s">
        <v>383</v>
      </c>
      <c r="D27" s="3">
        <v>43607</v>
      </c>
    </row>
    <row r="28" ht="12.75" customHeight="1" spans="1:4">
      <c r="A28">
        <f t="shared" si="0"/>
        <v>27</v>
      </c>
      <c r="B28" s="5" t="s">
        <v>231</v>
      </c>
      <c r="C28" s="5" t="s">
        <v>385</v>
      </c>
      <c r="D28" s="3">
        <v>43607</v>
      </c>
    </row>
    <row r="29" ht="12.75" customHeight="1" spans="1:4">
      <c r="A29">
        <f t="shared" si="0"/>
        <v>28</v>
      </c>
      <c r="B29" s="5" t="s">
        <v>224</v>
      </c>
      <c r="C29" s="5" t="s">
        <v>226</v>
      </c>
      <c r="D29" s="3">
        <v>43607</v>
      </c>
    </row>
    <row r="30" ht="12.75" customHeight="1" spans="1:4">
      <c r="A30">
        <f t="shared" si="0"/>
        <v>29</v>
      </c>
      <c r="B30" s="5" t="s">
        <v>249</v>
      </c>
      <c r="C30" s="5" t="s">
        <v>245</v>
      </c>
      <c r="D30" s="3">
        <v>43607</v>
      </c>
    </row>
    <row r="31" ht="12.75" customHeight="1" spans="1:4">
      <c r="A31">
        <f t="shared" si="0"/>
        <v>30</v>
      </c>
      <c r="B31" s="5" t="s">
        <v>387</v>
      </c>
      <c r="C31" s="5" t="s">
        <v>252</v>
      </c>
      <c r="D31" s="3">
        <v>43607</v>
      </c>
    </row>
    <row r="32" ht="12.75" customHeight="1" spans="1:4">
      <c r="A32">
        <f t="shared" si="0"/>
        <v>31</v>
      </c>
      <c r="B32" s="5" t="s">
        <v>238</v>
      </c>
      <c r="C32" s="5" t="s">
        <v>388</v>
      </c>
      <c r="D32" s="3">
        <v>43607</v>
      </c>
    </row>
    <row r="33" ht="12.75" customHeight="1" spans="1:4">
      <c r="A33">
        <f t="shared" si="0"/>
        <v>32</v>
      </c>
      <c r="B33" s="5" t="s">
        <v>384</v>
      </c>
      <c r="C33" s="5" t="s">
        <v>386</v>
      </c>
      <c r="D33" s="3">
        <v>43607</v>
      </c>
    </row>
    <row r="34" ht="12.75" customHeight="1" spans="1:4">
      <c r="A34">
        <f t="shared" si="0"/>
        <v>33</v>
      </c>
      <c r="B34" s="2" t="s">
        <v>242</v>
      </c>
      <c r="C34" s="2" t="s">
        <v>251</v>
      </c>
      <c r="D34" s="3">
        <v>43614</v>
      </c>
    </row>
    <row r="35" ht="12.75" customHeight="1" spans="1:4">
      <c r="A35">
        <f t="shared" si="0"/>
        <v>34</v>
      </c>
      <c r="B35" s="2" t="s">
        <v>226</v>
      </c>
      <c r="C35" s="2" t="s">
        <v>383</v>
      </c>
      <c r="D35" s="3">
        <v>43614</v>
      </c>
    </row>
    <row r="36" ht="12.75" customHeight="1" spans="1:4">
      <c r="A36">
        <f t="shared" si="0"/>
        <v>35</v>
      </c>
      <c r="B36" s="2" t="s">
        <v>235</v>
      </c>
      <c r="C36" s="2" t="s">
        <v>385</v>
      </c>
      <c r="D36" s="3">
        <v>43614</v>
      </c>
    </row>
    <row r="37" ht="12.75" customHeight="1" spans="1:4">
      <c r="A37">
        <f t="shared" si="0"/>
        <v>36</v>
      </c>
      <c r="B37" s="2" t="s">
        <v>224</v>
      </c>
      <c r="C37" s="2" t="s">
        <v>231</v>
      </c>
      <c r="D37" s="3">
        <v>43614</v>
      </c>
    </row>
    <row r="38" ht="12.75" customHeight="1" spans="1:4">
      <c r="A38">
        <f t="shared" si="0"/>
        <v>37</v>
      </c>
      <c r="B38" s="2" t="s">
        <v>249</v>
      </c>
      <c r="C38" s="2" t="s">
        <v>252</v>
      </c>
      <c r="D38" s="3">
        <v>43614</v>
      </c>
    </row>
    <row r="39" ht="12.75" customHeight="1" spans="1:4">
      <c r="A39">
        <f t="shared" si="0"/>
        <v>38</v>
      </c>
      <c r="B39" s="2" t="s">
        <v>384</v>
      </c>
      <c r="C39" s="2" t="s">
        <v>387</v>
      </c>
      <c r="D39" s="3">
        <v>43614</v>
      </c>
    </row>
    <row r="40" ht="12.75" customHeight="1" spans="1:4">
      <c r="A40">
        <f t="shared" si="0"/>
        <v>39</v>
      </c>
      <c r="B40" s="2" t="s">
        <v>388</v>
      </c>
      <c r="C40" s="2" t="s">
        <v>245</v>
      </c>
      <c r="D40" s="3">
        <v>43614</v>
      </c>
    </row>
    <row r="41" ht="12.75" customHeight="1" spans="1:4">
      <c r="A41">
        <f t="shared" si="0"/>
        <v>40</v>
      </c>
      <c r="B41" s="2" t="s">
        <v>386</v>
      </c>
      <c r="C41" s="2" t="s">
        <v>238</v>
      </c>
      <c r="D41" s="3">
        <v>43614</v>
      </c>
    </row>
    <row r="42" ht="12.75" customHeight="1" spans="1:4">
      <c r="A42">
        <f t="shared" si="0"/>
        <v>41</v>
      </c>
      <c r="B42" s="5" t="s">
        <v>235</v>
      </c>
      <c r="C42" s="5" t="s">
        <v>251</v>
      </c>
      <c r="D42" s="3">
        <v>43621</v>
      </c>
    </row>
    <row r="43" ht="12.75" customHeight="1" spans="1:4">
      <c r="A43">
        <f t="shared" si="0"/>
        <v>42</v>
      </c>
      <c r="B43" s="5" t="s">
        <v>226</v>
      </c>
      <c r="C43" s="5" t="s">
        <v>242</v>
      </c>
      <c r="D43" s="3">
        <v>43621</v>
      </c>
    </row>
    <row r="44" ht="12.75" customHeight="1" spans="1:4">
      <c r="A44">
        <f t="shared" si="0"/>
        <v>43</v>
      </c>
      <c r="B44" s="5" t="s">
        <v>385</v>
      </c>
      <c r="C44" s="5" t="s">
        <v>224</v>
      </c>
      <c r="D44" s="3">
        <v>43621</v>
      </c>
    </row>
    <row r="45" ht="12.75" customHeight="1" spans="1:4">
      <c r="A45">
        <f t="shared" si="0"/>
        <v>44</v>
      </c>
      <c r="B45" s="5" t="s">
        <v>231</v>
      </c>
      <c r="C45" s="5" t="s">
        <v>383</v>
      </c>
      <c r="D45" s="3">
        <v>43621</v>
      </c>
    </row>
    <row r="46" ht="12.75" customHeight="1" spans="1:4">
      <c r="A46">
        <f t="shared" si="0"/>
        <v>45</v>
      </c>
      <c r="B46" s="5" t="s">
        <v>252</v>
      </c>
      <c r="C46" s="5" t="s">
        <v>245</v>
      </c>
      <c r="D46" s="3">
        <v>43621</v>
      </c>
    </row>
    <row r="47" ht="12.75" customHeight="1" spans="1:4">
      <c r="A47">
        <f t="shared" si="0"/>
        <v>46</v>
      </c>
      <c r="B47" s="5" t="s">
        <v>384</v>
      </c>
      <c r="C47" s="5" t="s">
        <v>249</v>
      </c>
      <c r="D47" s="3">
        <v>43621</v>
      </c>
    </row>
    <row r="48" ht="12.75" customHeight="1" spans="1:4">
      <c r="A48">
        <f t="shared" si="0"/>
        <v>47</v>
      </c>
      <c r="B48" s="5" t="s">
        <v>386</v>
      </c>
      <c r="C48" s="5" t="s">
        <v>388</v>
      </c>
      <c r="D48" s="3">
        <v>43621</v>
      </c>
    </row>
    <row r="49" ht="12.75" customHeight="1" spans="1:4">
      <c r="A49">
        <f t="shared" si="0"/>
        <v>48</v>
      </c>
      <c r="B49" s="5" t="s">
        <v>238</v>
      </c>
      <c r="C49" s="5" t="s">
        <v>387</v>
      </c>
      <c r="D49" s="3">
        <v>43621</v>
      </c>
    </row>
    <row r="50" ht="12.75" customHeight="1" spans="1:4">
      <c r="A50">
        <f t="shared" si="0"/>
        <v>49</v>
      </c>
      <c r="B50" s="2" t="s">
        <v>385</v>
      </c>
      <c r="C50" s="2" t="s">
        <v>383</v>
      </c>
      <c r="D50" s="3">
        <v>43628</v>
      </c>
    </row>
    <row r="51" ht="12.75" customHeight="1" spans="1:4">
      <c r="A51">
        <f t="shared" si="0"/>
        <v>50</v>
      </c>
      <c r="B51" s="2" t="s">
        <v>224</v>
      </c>
      <c r="C51" s="2" t="s">
        <v>235</v>
      </c>
      <c r="D51" s="3">
        <v>43628</v>
      </c>
    </row>
    <row r="52" ht="12.75" customHeight="1" spans="1:4">
      <c r="A52">
        <f t="shared" si="0"/>
        <v>51</v>
      </c>
      <c r="B52" s="2" t="s">
        <v>226</v>
      </c>
      <c r="C52" s="2" t="s">
        <v>251</v>
      </c>
      <c r="D52" s="3">
        <v>43628</v>
      </c>
    </row>
    <row r="53" ht="12.75" customHeight="1" spans="1:4">
      <c r="A53">
        <f t="shared" si="0"/>
        <v>52</v>
      </c>
      <c r="B53" s="2" t="s">
        <v>231</v>
      </c>
      <c r="C53" s="2" t="s">
        <v>242</v>
      </c>
      <c r="D53" s="3">
        <v>43628</v>
      </c>
    </row>
    <row r="54" ht="12.75" customHeight="1" spans="1:4">
      <c r="A54">
        <f t="shared" si="0"/>
        <v>53</v>
      </c>
      <c r="B54" s="2" t="s">
        <v>388</v>
      </c>
      <c r="C54" s="2" t="s">
        <v>387</v>
      </c>
      <c r="D54" s="3">
        <v>43628</v>
      </c>
    </row>
    <row r="55" ht="12.75" customHeight="1" spans="1:4">
      <c r="A55">
        <f t="shared" si="0"/>
        <v>54</v>
      </c>
      <c r="B55" s="2" t="s">
        <v>386</v>
      </c>
      <c r="C55" s="2" t="s">
        <v>245</v>
      </c>
      <c r="D55" s="3">
        <v>43628</v>
      </c>
    </row>
    <row r="56" ht="12.75" customHeight="1" spans="1:4">
      <c r="A56">
        <f t="shared" si="0"/>
        <v>55</v>
      </c>
      <c r="B56" s="2" t="s">
        <v>252</v>
      </c>
      <c r="C56" s="2" t="s">
        <v>384</v>
      </c>
      <c r="D56" s="3">
        <v>43628</v>
      </c>
    </row>
    <row r="57" ht="12.75" customHeight="1" spans="1:4">
      <c r="A57">
        <f t="shared" si="0"/>
        <v>56</v>
      </c>
      <c r="B57" s="2" t="s">
        <v>249</v>
      </c>
      <c r="C57" s="2" t="s">
        <v>238</v>
      </c>
      <c r="D57" s="3">
        <v>43628</v>
      </c>
    </row>
    <row r="58" ht="12.75" customHeight="1" spans="1:4">
      <c r="A58">
        <f t="shared" si="0"/>
        <v>57</v>
      </c>
      <c r="B58" s="5" t="s">
        <v>231</v>
      </c>
      <c r="C58" s="5" t="s">
        <v>251</v>
      </c>
      <c r="D58" s="3">
        <v>43635</v>
      </c>
    </row>
    <row r="59" ht="12.75" customHeight="1" spans="1:4">
      <c r="A59">
        <f t="shared" si="0"/>
        <v>58</v>
      </c>
      <c r="B59" s="5" t="s">
        <v>383</v>
      </c>
      <c r="C59" s="5" t="s">
        <v>224</v>
      </c>
      <c r="D59" s="3">
        <v>43635</v>
      </c>
    </row>
    <row r="60" ht="12.75" customHeight="1" spans="1:4">
      <c r="A60">
        <f t="shared" si="0"/>
        <v>59</v>
      </c>
      <c r="B60" s="5" t="s">
        <v>235</v>
      </c>
      <c r="C60" s="5" t="s">
        <v>226</v>
      </c>
      <c r="D60" s="3">
        <v>43635</v>
      </c>
    </row>
    <row r="61" ht="12.75" customHeight="1" spans="1:4">
      <c r="A61">
        <f t="shared" si="0"/>
        <v>60</v>
      </c>
      <c r="B61" s="5" t="s">
        <v>242</v>
      </c>
      <c r="C61" s="5" t="s">
        <v>385</v>
      </c>
      <c r="D61" s="3">
        <v>43635</v>
      </c>
    </row>
    <row r="62" ht="12.75" customHeight="1" spans="1:4">
      <c r="A62">
        <f t="shared" si="0"/>
        <v>61</v>
      </c>
      <c r="B62" s="5" t="s">
        <v>238</v>
      </c>
      <c r="C62" s="5" t="s">
        <v>252</v>
      </c>
      <c r="D62" s="3">
        <v>43635</v>
      </c>
    </row>
    <row r="63" ht="12.75" customHeight="1" spans="1:4">
      <c r="A63">
        <f t="shared" si="0"/>
        <v>62</v>
      </c>
      <c r="B63" s="5" t="s">
        <v>387</v>
      </c>
      <c r="C63" s="5" t="s">
        <v>386</v>
      </c>
      <c r="D63" s="3">
        <v>43635</v>
      </c>
    </row>
    <row r="64" ht="12.75" customHeight="1" spans="1:4">
      <c r="A64">
        <f t="shared" si="0"/>
        <v>63</v>
      </c>
      <c r="B64" s="5" t="s">
        <v>245</v>
      </c>
      <c r="C64" s="5" t="s">
        <v>384</v>
      </c>
      <c r="D64" s="3">
        <v>43635</v>
      </c>
    </row>
    <row r="65" ht="12.75" customHeight="1" spans="1:4">
      <c r="A65">
        <f t="shared" si="0"/>
        <v>64</v>
      </c>
      <c r="B65" s="5" t="s">
        <v>249</v>
      </c>
      <c r="C65" s="5" t="s">
        <v>388</v>
      </c>
      <c r="D65" s="3">
        <v>43635</v>
      </c>
    </row>
    <row r="66" ht="12.75" customHeight="1" spans="1:4">
      <c r="A66">
        <f t="shared" si="0"/>
        <v>65</v>
      </c>
      <c r="B66" s="2" t="s">
        <v>224</v>
      </c>
      <c r="C66" s="2" t="s">
        <v>242</v>
      </c>
      <c r="D66" s="3">
        <v>43642</v>
      </c>
    </row>
    <row r="67" ht="12.75" customHeight="1" spans="1:4">
      <c r="A67">
        <f t="shared" si="0"/>
        <v>66</v>
      </c>
      <c r="B67" s="2" t="s">
        <v>235</v>
      </c>
      <c r="C67" s="2" t="s">
        <v>383</v>
      </c>
      <c r="D67" s="3">
        <v>43642</v>
      </c>
    </row>
    <row r="68" ht="12.75" customHeight="1" spans="1:4">
      <c r="A68">
        <f t="shared" si="0"/>
        <v>67</v>
      </c>
      <c r="B68" s="2" t="s">
        <v>226</v>
      </c>
      <c r="C68" s="2" t="s">
        <v>231</v>
      </c>
      <c r="D68" s="3">
        <v>43642</v>
      </c>
    </row>
    <row r="69" ht="12.75" customHeight="1" spans="1:4">
      <c r="A69">
        <f t="shared" si="0"/>
        <v>68</v>
      </c>
      <c r="B69" s="2" t="s">
        <v>385</v>
      </c>
      <c r="C69" s="2" t="s">
        <v>251</v>
      </c>
      <c r="D69" s="3">
        <v>43642</v>
      </c>
    </row>
    <row r="70" ht="12.75" customHeight="1" spans="1:4">
      <c r="A70">
        <f t="shared" si="0"/>
        <v>69</v>
      </c>
      <c r="B70" s="2" t="s">
        <v>386</v>
      </c>
      <c r="C70" s="2" t="s">
        <v>249</v>
      </c>
      <c r="D70" s="3">
        <v>43642</v>
      </c>
    </row>
    <row r="71" ht="12.75" customHeight="1" spans="1:4">
      <c r="A71">
        <f t="shared" si="0"/>
        <v>70</v>
      </c>
      <c r="B71" s="2" t="s">
        <v>387</v>
      </c>
      <c r="C71" s="2" t="s">
        <v>245</v>
      </c>
      <c r="D71" s="3">
        <v>43642</v>
      </c>
    </row>
    <row r="72" ht="12.75" customHeight="1" spans="1:4">
      <c r="A72">
        <f t="shared" si="0"/>
        <v>71</v>
      </c>
      <c r="B72" s="2" t="s">
        <v>384</v>
      </c>
      <c r="C72" s="2" t="s">
        <v>238</v>
      </c>
      <c r="D72" s="3">
        <v>43642</v>
      </c>
    </row>
    <row r="73" ht="12.75" customHeight="1" spans="1:4">
      <c r="A73">
        <f t="shared" si="0"/>
        <v>72</v>
      </c>
      <c r="B73" s="2" t="s">
        <v>388</v>
      </c>
      <c r="C73" s="2" t="s">
        <v>252</v>
      </c>
      <c r="D73" s="3">
        <v>43642</v>
      </c>
    </row>
    <row r="74" ht="12.75" customHeight="1" spans="1:4">
      <c r="A74">
        <f t="shared" si="0"/>
        <v>73</v>
      </c>
      <c r="B74" s="5" t="s">
        <v>224</v>
      </c>
      <c r="C74" s="5" t="s">
        <v>251</v>
      </c>
      <c r="D74" s="3">
        <v>43649</v>
      </c>
    </row>
    <row r="75" ht="12.75" customHeight="1" spans="1:4">
      <c r="A75">
        <f t="shared" si="0"/>
        <v>74</v>
      </c>
      <c r="B75" s="5" t="s">
        <v>231</v>
      </c>
      <c r="C75" s="5" t="s">
        <v>235</v>
      </c>
      <c r="D75" s="3">
        <v>43649</v>
      </c>
    </row>
    <row r="76" ht="12.75" customHeight="1" spans="1:4">
      <c r="A76">
        <f t="shared" si="0"/>
        <v>75</v>
      </c>
      <c r="B76" s="5" t="s">
        <v>226</v>
      </c>
      <c r="C76" s="5" t="s">
        <v>385</v>
      </c>
      <c r="D76" s="3">
        <v>43649</v>
      </c>
    </row>
    <row r="77" ht="12.75" customHeight="1" spans="1:4">
      <c r="A77">
        <f t="shared" si="0"/>
        <v>76</v>
      </c>
      <c r="B77" s="5" t="s">
        <v>242</v>
      </c>
      <c r="C77" s="5" t="s">
        <v>383</v>
      </c>
      <c r="D77" s="3">
        <v>43649</v>
      </c>
    </row>
    <row r="78" ht="12.75" customHeight="1" spans="1:4">
      <c r="A78">
        <f t="shared" si="0"/>
        <v>77</v>
      </c>
      <c r="B78" s="5" t="s">
        <v>252</v>
      </c>
      <c r="C78" s="5" t="s">
        <v>386</v>
      </c>
      <c r="D78" s="3">
        <v>43649</v>
      </c>
    </row>
    <row r="79" ht="12.75" customHeight="1" spans="1:4">
      <c r="A79">
        <f t="shared" si="0"/>
        <v>78</v>
      </c>
      <c r="B79" s="5" t="s">
        <v>238</v>
      </c>
      <c r="C79" s="5" t="s">
        <v>245</v>
      </c>
      <c r="D79" s="3">
        <v>43649</v>
      </c>
    </row>
    <row r="80" ht="12.75" customHeight="1" spans="1:4">
      <c r="A80">
        <f t="shared" si="0"/>
        <v>79</v>
      </c>
      <c r="B80" s="5" t="s">
        <v>384</v>
      </c>
      <c r="C80" s="5" t="s">
        <v>388</v>
      </c>
      <c r="D80" s="3">
        <v>43649</v>
      </c>
    </row>
    <row r="81" ht="12.75" customHeight="1" spans="1:4">
      <c r="A81">
        <f t="shared" si="0"/>
        <v>80</v>
      </c>
      <c r="B81" s="5" t="s">
        <v>387</v>
      </c>
      <c r="C81" s="5" t="s">
        <v>249</v>
      </c>
      <c r="D81" s="3">
        <v>43649</v>
      </c>
    </row>
    <row r="82" ht="12.75" customHeight="1" spans="1:4">
      <c r="A82">
        <f t="shared" si="0"/>
        <v>81</v>
      </c>
      <c r="B82" s="2" t="s">
        <v>383</v>
      </c>
      <c r="C82" s="2" t="s">
        <v>251</v>
      </c>
      <c r="D82" s="3">
        <v>43656</v>
      </c>
    </row>
    <row r="83" ht="12.75" customHeight="1" spans="1:4">
      <c r="A83">
        <f t="shared" si="0"/>
        <v>82</v>
      </c>
      <c r="B83" s="2" t="s">
        <v>385</v>
      </c>
      <c r="C83" s="2" t="s">
        <v>231</v>
      </c>
      <c r="D83" s="3">
        <v>43656</v>
      </c>
    </row>
    <row r="84" ht="12.75" customHeight="1" spans="1:4">
      <c r="A84">
        <f t="shared" si="0"/>
        <v>83</v>
      </c>
      <c r="B84" s="2" t="s">
        <v>235</v>
      </c>
      <c r="C84" s="2" t="s">
        <v>242</v>
      </c>
      <c r="D84" s="3">
        <v>43656</v>
      </c>
    </row>
    <row r="85" ht="12.75" customHeight="1" spans="1:4">
      <c r="A85">
        <f t="shared" si="0"/>
        <v>84</v>
      </c>
      <c r="B85" s="2" t="s">
        <v>226</v>
      </c>
      <c r="C85" s="2" t="s">
        <v>224</v>
      </c>
      <c r="D85" s="3">
        <v>43656</v>
      </c>
    </row>
    <row r="86" ht="12.75" customHeight="1" spans="1:4">
      <c r="A86">
        <f t="shared" si="0"/>
        <v>85</v>
      </c>
      <c r="B86" s="2" t="s">
        <v>388</v>
      </c>
      <c r="C86" s="2" t="s">
        <v>238</v>
      </c>
      <c r="D86" s="3">
        <v>43656</v>
      </c>
    </row>
    <row r="87" ht="12.75" customHeight="1" spans="1:4">
      <c r="A87">
        <f t="shared" si="0"/>
        <v>86</v>
      </c>
      <c r="B87" s="2" t="s">
        <v>245</v>
      </c>
      <c r="C87" s="2" t="s">
        <v>249</v>
      </c>
      <c r="D87" s="3">
        <v>43656</v>
      </c>
    </row>
    <row r="88" ht="12.75" customHeight="1" spans="1:4">
      <c r="A88">
        <f t="shared" si="0"/>
        <v>87</v>
      </c>
      <c r="B88" s="2" t="s">
        <v>386</v>
      </c>
      <c r="C88" s="2" t="s">
        <v>384</v>
      </c>
      <c r="D88" s="3">
        <v>43656</v>
      </c>
    </row>
    <row r="89" ht="12.75" customHeight="1" spans="1:4">
      <c r="A89">
        <f t="shared" si="0"/>
        <v>88</v>
      </c>
      <c r="B89" s="5" t="s">
        <v>251</v>
      </c>
      <c r="C89" s="5" t="s">
        <v>242</v>
      </c>
      <c r="D89" s="3">
        <v>43663</v>
      </c>
    </row>
    <row r="90" ht="12.75" customHeight="1" spans="1:4">
      <c r="A90">
        <f t="shared" si="0"/>
        <v>89</v>
      </c>
      <c r="B90" s="5" t="s">
        <v>383</v>
      </c>
      <c r="C90" s="5" t="s">
        <v>226</v>
      </c>
      <c r="D90" s="3">
        <v>43663</v>
      </c>
    </row>
    <row r="91" ht="12.75" customHeight="1" spans="1:4">
      <c r="A91">
        <f t="shared" si="0"/>
        <v>90</v>
      </c>
      <c r="B91" s="5" t="s">
        <v>231</v>
      </c>
      <c r="C91" s="5" t="s">
        <v>224</v>
      </c>
      <c r="D91" s="3">
        <v>43663</v>
      </c>
    </row>
    <row r="92" ht="12.75" customHeight="1" spans="1:4">
      <c r="A92">
        <f t="shared" si="0"/>
        <v>91</v>
      </c>
      <c r="B92" s="5" t="s">
        <v>385</v>
      </c>
      <c r="C92" s="5" t="s">
        <v>235</v>
      </c>
      <c r="D92" s="3">
        <v>43663</v>
      </c>
    </row>
    <row r="93" ht="12.75" customHeight="1" spans="1:4">
      <c r="A93">
        <f t="shared" si="0"/>
        <v>92</v>
      </c>
      <c r="B93" s="5" t="s">
        <v>252</v>
      </c>
      <c r="C93" s="5" t="s">
        <v>249</v>
      </c>
      <c r="D93" s="3">
        <v>43663</v>
      </c>
    </row>
    <row r="94" ht="12.75" customHeight="1" spans="1:4">
      <c r="A94">
        <f t="shared" si="0"/>
        <v>93</v>
      </c>
      <c r="B94" s="5" t="s">
        <v>387</v>
      </c>
      <c r="C94" s="5" t="s">
        <v>384</v>
      </c>
      <c r="D94" s="3">
        <v>43663</v>
      </c>
    </row>
    <row r="95" ht="12.75" customHeight="1" spans="1:4">
      <c r="A95">
        <f t="shared" si="0"/>
        <v>94</v>
      </c>
      <c r="B95" s="5" t="s">
        <v>238</v>
      </c>
      <c r="C95" s="5" t="s">
        <v>386</v>
      </c>
      <c r="D95" s="3">
        <v>43663</v>
      </c>
    </row>
    <row r="96" ht="12.75" customHeight="1" spans="1:4">
      <c r="A96">
        <f t="shared" si="0"/>
        <v>95</v>
      </c>
      <c r="B96" s="5" t="s">
        <v>245</v>
      </c>
      <c r="C96" s="5" t="s">
        <v>388</v>
      </c>
      <c r="D96" s="3">
        <v>43663</v>
      </c>
    </row>
    <row r="97" ht="12.75" customHeight="1" spans="1:4">
      <c r="A97">
        <f t="shared" si="0"/>
        <v>96</v>
      </c>
      <c r="B97" s="2" t="s">
        <v>251</v>
      </c>
      <c r="C97" s="2" t="s">
        <v>235</v>
      </c>
      <c r="D97" s="3">
        <v>43670</v>
      </c>
    </row>
    <row r="98" ht="12.75" customHeight="1" spans="1:4">
      <c r="A98">
        <f t="shared" si="0"/>
        <v>97</v>
      </c>
      <c r="B98" s="2" t="s">
        <v>383</v>
      </c>
      <c r="C98" s="2" t="s">
        <v>231</v>
      </c>
      <c r="D98" s="3">
        <v>43670</v>
      </c>
    </row>
    <row r="99" ht="12.75" customHeight="1" spans="1:4">
      <c r="A99">
        <f t="shared" si="0"/>
        <v>98</v>
      </c>
      <c r="B99" s="2" t="s">
        <v>242</v>
      </c>
      <c r="C99" s="2" t="s">
        <v>226</v>
      </c>
      <c r="D99" s="3">
        <v>43670</v>
      </c>
    </row>
    <row r="100" ht="12.75" customHeight="1" spans="1:4">
      <c r="A100">
        <f t="shared" si="0"/>
        <v>99</v>
      </c>
      <c r="B100" s="2" t="s">
        <v>388</v>
      </c>
      <c r="C100" s="2" t="s">
        <v>386</v>
      </c>
      <c r="D100" s="3">
        <v>43670</v>
      </c>
    </row>
    <row r="101" ht="12.75" customHeight="1" spans="1:4">
      <c r="A101">
        <f t="shared" si="0"/>
        <v>100</v>
      </c>
      <c r="B101" s="2" t="s">
        <v>245</v>
      </c>
      <c r="C101" s="2" t="s">
        <v>252</v>
      </c>
      <c r="D101" s="3">
        <v>43670</v>
      </c>
    </row>
    <row r="102" ht="12.75" customHeight="1" spans="1:4">
      <c r="A102">
        <f t="shared" si="0"/>
        <v>101</v>
      </c>
      <c r="B102" s="2" t="s">
        <v>387</v>
      </c>
      <c r="C102" s="2" t="s">
        <v>238</v>
      </c>
      <c r="D102" s="3">
        <v>43670</v>
      </c>
    </row>
    <row r="103" ht="12.75" customHeight="1" spans="1:4">
      <c r="A103">
        <f t="shared" si="0"/>
        <v>102</v>
      </c>
      <c r="B103" s="2" t="s">
        <v>249</v>
      </c>
      <c r="C103" s="2" t="s">
        <v>384</v>
      </c>
      <c r="D103" s="3">
        <v>43670</v>
      </c>
    </row>
    <row r="104" ht="12.75" customHeight="1" spans="1:4">
      <c r="A104">
        <f t="shared" si="0"/>
        <v>103</v>
      </c>
      <c r="B104" s="5" t="s">
        <v>383</v>
      </c>
      <c r="C104" s="5" t="s">
        <v>385</v>
      </c>
      <c r="D104" s="3">
        <v>43677</v>
      </c>
    </row>
    <row r="105" ht="12.75" customHeight="1" spans="1:4">
      <c r="A105">
        <f t="shared" si="0"/>
        <v>104</v>
      </c>
      <c r="B105" s="5" t="s">
        <v>235</v>
      </c>
      <c r="C105" s="5" t="s">
        <v>224</v>
      </c>
      <c r="D105" s="3">
        <v>43677</v>
      </c>
    </row>
    <row r="106" ht="12.75" customHeight="1" spans="1:4">
      <c r="A106">
        <f t="shared" si="0"/>
        <v>105</v>
      </c>
      <c r="B106" s="5" t="s">
        <v>251</v>
      </c>
      <c r="C106" s="5" t="s">
        <v>226</v>
      </c>
      <c r="D106" s="3">
        <v>43677</v>
      </c>
    </row>
    <row r="107" ht="12.75" customHeight="1" spans="1:4">
      <c r="A107">
        <f t="shared" si="0"/>
        <v>106</v>
      </c>
      <c r="B107" s="5" t="s">
        <v>242</v>
      </c>
      <c r="C107" s="5" t="s">
        <v>231</v>
      </c>
      <c r="D107" s="3">
        <v>43677</v>
      </c>
    </row>
    <row r="108" ht="12.75" customHeight="1" spans="1:4">
      <c r="A108">
        <f t="shared" si="0"/>
        <v>107</v>
      </c>
      <c r="B108" s="5" t="s">
        <v>387</v>
      </c>
      <c r="C108" s="5" t="s">
        <v>388</v>
      </c>
      <c r="D108" s="3">
        <v>43677</v>
      </c>
    </row>
    <row r="109" ht="12.75" customHeight="1" spans="1:4">
      <c r="A109">
        <f t="shared" si="0"/>
        <v>108</v>
      </c>
      <c r="B109" s="5" t="s">
        <v>245</v>
      </c>
      <c r="C109" s="5" t="s">
        <v>386</v>
      </c>
      <c r="D109" s="3">
        <v>43677</v>
      </c>
    </row>
    <row r="110" ht="12.75" customHeight="1" spans="1:4">
      <c r="A110">
        <f t="shared" si="0"/>
        <v>109</v>
      </c>
      <c r="B110" s="5" t="s">
        <v>384</v>
      </c>
      <c r="C110" s="5" t="s">
        <v>252</v>
      </c>
      <c r="D110" s="3">
        <v>43677</v>
      </c>
    </row>
    <row r="111" ht="12.75" customHeight="1" spans="1:4">
      <c r="A111">
        <f t="shared" si="0"/>
        <v>110</v>
      </c>
      <c r="B111" s="5" t="s">
        <v>238</v>
      </c>
      <c r="C111" s="5" t="s">
        <v>249</v>
      </c>
      <c r="D111" s="3">
        <v>43677</v>
      </c>
    </row>
    <row r="112" ht="12.75" customHeight="1" spans="1:4">
      <c r="A112">
        <f t="shared" si="0"/>
        <v>111</v>
      </c>
      <c r="B112" s="2" t="s">
        <v>387</v>
      </c>
      <c r="C112" s="2" t="s">
        <v>252</v>
      </c>
      <c r="D112" s="3">
        <v>43684</v>
      </c>
    </row>
    <row r="113" ht="12.75" customHeight="1" spans="1:4">
      <c r="A113">
        <f t="shared" si="0"/>
        <v>112</v>
      </c>
      <c r="B113" s="2" t="s">
        <v>224</v>
      </c>
      <c r="C113" s="2" t="s">
        <v>385</v>
      </c>
      <c r="D113" s="3">
        <v>43684</v>
      </c>
    </row>
    <row r="114" ht="12.75" customHeight="1" spans="1:4">
      <c r="A114">
        <f t="shared" si="0"/>
        <v>113</v>
      </c>
      <c r="B114" s="5" t="s">
        <v>389</v>
      </c>
      <c r="C114" s="5" t="s">
        <v>389</v>
      </c>
      <c r="D114" s="3">
        <v>43712</v>
      </c>
    </row>
    <row r="115" ht="12.75" customHeight="1" spans="1:4">
      <c r="A115">
        <f t="shared" si="0"/>
        <v>114</v>
      </c>
      <c r="B115" s="5" t="s">
        <v>389</v>
      </c>
      <c r="C115" s="5" t="s">
        <v>389</v>
      </c>
      <c r="D115" s="3">
        <v>43712</v>
      </c>
    </row>
    <row r="116" ht="12.75" customHeight="1" spans="1:4">
      <c r="A116">
        <f t="shared" si="0"/>
        <v>115</v>
      </c>
      <c r="B116" s="5" t="s">
        <v>389</v>
      </c>
      <c r="C116" s="5" t="s">
        <v>389</v>
      </c>
      <c r="D116" s="3">
        <v>43712</v>
      </c>
    </row>
    <row r="117" ht="12.75" customHeight="1" spans="1:4">
      <c r="A117">
        <f t="shared" si="0"/>
        <v>116</v>
      </c>
      <c r="B117" s="5" t="s">
        <v>389</v>
      </c>
      <c r="C117" s="5" t="s">
        <v>389</v>
      </c>
      <c r="D117" s="3">
        <v>43712</v>
      </c>
    </row>
    <row r="118" ht="12.75" customHeight="1" spans="1:4">
      <c r="A118">
        <f t="shared" si="0"/>
        <v>117</v>
      </c>
      <c r="B118" s="2" t="s">
        <v>390</v>
      </c>
      <c r="C118" s="2" t="s">
        <v>390</v>
      </c>
      <c r="D118" s="3">
        <v>43719</v>
      </c>
    </row>
    <row r="119" ht="12.75" customHeight="1" spans="1:4">
      <c r="A119">
        <f t="shared" si="0"/>
        <v>118</v>
      </c>
      <c r="B119" s="2" t="s">
        <v>390</v>
      </c>
      <c r="C119" s="2" t="s">
        <v>390</v>
      </c>
      <c r="D119" s="3">
        <v>43719</v>
      </c>
    </row>
    <row r="120" ht="12.75" customHeight="1" spans="1:4">
      <c r="A120">
        <f t="shared" si="0"/>
        <v>119</v>
      </c>
      <c r="B120" s="5" t="s">
        <v>391</v>
      </c>
      <c r="C120" s="5" t="s">
        <v>391</v>
      </c>
      <c r="D120" s="3">
        <v>43726</v>
      </c>
    </row>
    <row r="121" ht="12.75" customHeight="1" spans="1:4">
      <c r="A121">
        <f t="shared" si="0"/>
        <v>120</v>
      </c>
      <c r="B121" s="4"/>
      <c r="C121" s="4"/>
      <c r="D121" s="6"/>
    </row>
    <row r="122" ht="12.75" customHeight="1" spans="1:4">
      <c r="A122">
        <v>121</v>
      </c>
      <c r="D122" s="6"/>
    </row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8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14" master="" otherUserPermission="visible"/>
  <rangeList sheetStid="15" master="" otherUserPermission="visible"/>
  <rangeList sheetStid="16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League Play Report</vt:lpstr>
      <vt:lpstr>Alternate Play Report</vt:lpstr>
      <vt:lpstr>Visitor Output</vt:lpstr>
      <vt:lpstr>Home Output</vt:lpstr>
      <vt:lpstr>Home Index</vt:lpstr>
      <vt:lpstr>Visitor Index</vt:lpstr>
      <vt:lpstr>Rosters</vt:lpstr>
      <vt:lpstr>Golf Genius Merge</vt:lpstr>
      <vt:lpstr>Courses</vt:lpstr>
      <vt:lpstr>Interclub Billing</vt:lpstr>
      <vt:lpstr>Export Home</vt:lpstr>
      <vt:lpstr>Export Visitors</vt:lpstr>
      <vt:lpstr>Roster Index</vt:lpstr>
      <vt:lpstr>Matches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Fujii</dc:creator>
  <cp:lastModifiedBy>lstoneboca</cp:lastModifiedBy>
  <dcterms:created xsi:type="dcterms:W3CDTF">2019-06-05T16:15:00Z</dcterms:created>
  <cp:lastPrinted>2024-06-25T11:54:00Z</cp:lastPrinted>
  <dcterms:modified xsi:type="dcterms:W3CDTF">2025-09-03T21:02:45Z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1033-12.2.0.22222</vt:lpwstr>
  </property>
  <property fmtid="{D5CDD505-2E9C-101B-9397-08002B2CF9AE}" pid="3" name="ICV">
    <vt:lpwstr>0FBA32A6D1F3416AA38D4EC54DB6D190_13</vt:lpwstr>
  </property>
</Properties>
</file>